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19"/>
  <workbookPr showInkAnnotation="0" codeName="ThisWorkbook"/>
  <mc:AlternateContent xmlns:mc="http://schemas.openxmlformats.org/markup-compatibility/2006">
    <mc:Choice Requires="x15">
      <x15ac:absPath xmlns:x15ac="http://schemas.microsoft.com/office/spreadsheetml/2010/11/ac" url="\\server002\RedirectedFolders\K.Michael\Documents\"/>
    </mc:Choice>
  </mc:AlternateContent>
  <xr:revisionPtr revIDLastSave="0" documentId="8_{1CA5B85E-9FA5-4128-93E9-7DB478FC7956}" xr6:coauthVersionLast="47" xr6:coauthVersionMax="47" xr10:uidLastSave="{00000000-0000-0000-0000-000000000000}"/>
  <bookViews>
    <workbookView xWindow="-110" yWindow="-110" windowWidth="19420" windowHeight="10420" firstSheet="1" activeTab="1" xr2:uid="{00000000-000D-0000-FFFF-FFFF00000000}"/>
  </bookViews>
  <sheets>
    <sheet name="Form Guidance" sheetId="5" r:id="rId1"/>
    <sheet name="Claim Form" sheetId="1" r:id="rId2"/>
    <sheet name="Nominal" sheetId="2" r:id="rId3"/>
    <sheet name="Portfolio List" sheetId="6" r:id="rId4"/>
  </sheets>
  <definedNames>
    <definedName name="_xlnm._FilterDatabase" localSheetId="2" hidden="1">Nominal!$B$1:$D$10</definedName>
    <definedName name="_xlnm._FilterDatabase" localSheetId="3" hidden="1">'Portfolio List'!$A$1:$M$1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5" i="2" l="1"/>
  <c r="A32" i="2"/>
  <c r="A15" i="2"/>
  <c r="A31" i="2" l="1"/>
  <c r="L13" i="1" l="1"/>
  <c r="H83" i="6"/>
  <c r="A83" i="6"/>
  <c r="H67" i="6"/>
  <c r="A67" i="6"/>
  <c r="A68" i="6"/>
  <c r="H68" i="6"/>
  <c r="H65" i="6"/>
  <c r="A65" i="6"/>
  <c r="L14" i="1"/>
  <c r="L15" i="1"/>
  <c r="L16" i="1"/>
  <c r="L17" i="1"/>
  <c r="L18" i="1"/>
  <c r="L19" i="1"/>
  <c r="L20" i="1"/>
  <c r="L21" i="1"/>
  <c r="L22" i="1"/>
  <c r="L23" i="1"/>
  <c r="L24" i="1"/>
  <c r="L25" i="1"/>
  <c r="L26" i="1"/>
  <c r="L27" i="1"/>
  <c r="H63" i="6"/>
  <c r="A63" i="6"/>
  <c r="H61" i="6"/>
  <c r="A61" i="6"/>
  <c r="H59" i="6"/>
  <c r="A59" i="6"/>
  <c r="H57" i="6"/>
  <c r="A57" i="6"/>
  <c r="H54" i="6"/>
  <c r="A54" i="6"/>
  <c r="H52" i="6"/>
  <c r="A52" i="6"/>
  <c r="H50" i="6"/>
  <c r="A50" i="6"/>
  <c r="H46" i="6"/>
  <c r="A46" i="6"/>
  <c r="M13" i="1"/>
  <c r="M14" i="1"/>
  <c r="M15" i="1"/>
  <c r="M16" i="1"/>
  <c r="M17" i="1"/>
  <c r="M18" i="1"/>
  <c r="M19" i="1"/>
  <c r="M20" i="1"/>
  <c r="M21" i="1"/>
  <c r="M22" i="1"/>
  <c r="M23" i="1"/>
  <c r="M24" i="1"/>
  <c r="M25" i="1"/>
  <c r="M26" i="1"/>
  <c r="M27" i="1"/>
  <c r="A42" i="6"/>
  <c r="H34" i="6"/>
  <c r="H35" i="6"/>
  <c r="H36" i="6"/>
  <c r="H37" i="6"/>
  <c r="H38" i="6"/>
  <c r="H39" i="6"/>
  <c r="H42" i="6"/>
  <c r="A34" i="6"/>
  <c r="A35" i="6"/>
  <c r="A36" i="6"/>
  <c r="A37" i="6"/>
  <c r="A38" i="6"/>
  <c r="H9" i="6"/>
  <c r="H10" i="6"/>
  <c r="A9" i="6"/>
  <c r="A3" i="6" l="1"/>
  <c r="H87" i="6" l="1"/>
  <c r="H66" i="6"/>
  <c r="A87" i="6"/>
  <c r="A60" i="6" l="1"/>
  <c r="H60" i="6"/>
  <c r="H4" i="6"/>
  <c r="A4" i="6"/>
  <c r="H43" i="6" l="1"/>
  <c r="H44" i="6"/>
  <c r="A43" i="6"/>
  <c r="A10" i="2"/>
  <c r="A27" i="2"/>
  <c r="A19" i="2"/>
  <c r="A3" i="2"/>
  <c r="A26" i="2" l="1"/>
  <c r="H79" i="6" l="1"/>
  <c r="A79" i="6"/>
  <c r="C50" i="1" l="1"/>
  <c r="D51" i="1"/>
  <c r="A13" i="2" l="1"/>
  <c r="A9" i="2"/>
  <c r="A12" i="2"/>
  <c r="A14" i="2"/>
  <c r="A11" i="2"/>
  <c r="A8" i="2" l="1"/>
  <c r="J15" i="1" l="1"/>
  <c r="J16" i="1"/>
  <c r="J17" i="1"/>
  <c r="J18" i="1"/>
  <c r="J19" i="1"/>
  <c r="J20" i="1"/>
  <c r="J21" i="1"/>
  <c r="J22" i="1"/>
  <c r="J23" i="1"/>
  <c r="J24" i="1"/>
  <c r="J25" i="1"/>
  <c r="J26" i="1"/>
  <c r="J27" i="1"/>
  <c r="N12" i="1" l="1"/>
  <c r="N13" i="1" s="1"/>
  <c r="N14" i="1" l="1"/>
  <c r="J13" i="1"/>
  <c r="M6" i="1"/>
  <c r="J29" i="1" l="1"/>
  <c r="N15" i="1"/>
  <c r="N16" i="1" s="1"/>
  <c r="N17" i="1" s="1"/>
  <c r="N18" i="1" s="1"/>
  <c r="N19" i="1" s="1"/>
  <c r="N20" i="1" s="1"/>
  <c r="N21" i="1" s="1"/>
  <c r="N22" i="1" s="1"/>
  <c r="N23" i="1" s="1"/>
  <c r="N24" i="1" s="1"/>
  <c r="N25" i="1" s="1"/>
  <c r="N26" i="1" s="1"/>
  <c r="N27" i="1" s="1"/>
  <c r="J14" i="1"/>
  <c r="I30" i="1" l="1"/>
  <c r="I31" i="1"/>
  <c r="I29" i="1"/>
  <c r="A5" i="6"/>
  <c r="A6" i="6"/>
  <c r="A7" i="6"/>
  <c r="A8" i="6"/>
  <c r="A10" i="6"/>
  <c r="A11" i="6"/>
  <c r="A12" i="6"/>
  <c r="A13" i="6"/>
  <c r="A14" i="6"/>
  <c r="A15" i="6"/>
  <c r="A16" i="6"/>
  <c r="A17" i="6"/>
  <c r="A18" i="6"/>
  <c r="A19" i="6"/>
  <c r="A20" i="6"/>
  <c r="A21" i="6"/>
  <c r="A22" i="6"/>
  <c r="A23" i="6"/>
  <c r="A24" i="6"/>
  <c r="A25" i="6"/>
  <c r="A26" i="6"/>
  <c r="A27" i="6"/>
  <c r="A28" i="6"/>
  <c r="A29" i="6"/>
  <c r="A30" i="6"/>
  <c r="A31" i="6"/>
  <c r="A32" i="6"/>
  <c r="A33" i="6"/>
  <c r="A39" i="6"/>
  <c r="A40" i="6"/>
  <c r="A41" i="6"/>
  <c r="A44" i="6"/>
  <c r="A45" i="6"/>
  <c r="A47" i="6"/>
  <c r="A48" i="6"/>
  <c r="A49" i="6"/>
  <c r="A51" i="6"/>
  <c r="A53" i="6"/>
  <c r="A55" i="6"/>
  <c r="A56" i="6"/>
  <c r="A58" i="6"/>
  <c r="A62" i="6"/>
  <c r="A64" i="6"/>
  <c r="A66" i="6"/>
  <c r="A69" i="6"/>
  <c r="A70" i="6"/>
  <c r="A71" i="6"/>
  <c r="A72" i="6"/>
  <c r="A73" i="6"/>
  <c r="A74" i="6"/>
  <c r="A75" i="6"/>
  <c r="A76" i="6"/>
  <c r="A77" i="6"/>
  <c r="A78" i="6"/>
  <c r="A80" i="6"/>
  <c r="A81" i="6"/>
  <c r="A82" i="6"/>
  <c r="A84" i="6"/>
  <c r="A85" i="6"/>
  <c r="A86" i="6"/>
  <c r="A2" i="6"/>
  <c r="H3" i="6"/>
  <c r="H5" i="6"/>
  <c r="H6" i="6"/>
  <c r="H7" i="6"/>
  <c r="H8" i="6"/>
  <c r="H11" i="6"/>
  <c r="H12" i="6"/>
  <c r="H13" i="6"/>
  <c r="H14" i="6"/>
  <c r="H15" i="6"/>
  <c r="H16" i="6"/>
  <c r="H17" i="6"/>
  <c r="H18" i="6"/>
  <c r="H19" i="6"/>
  <c r="H20" i="6"/>
  <c r="H21" i="6"/>
  <c r="H22" i="6"/>
  <c r="H23" i="6"/>
  <c r="H24" i="6"/>
  <c r="H25" i="6"/>
  <c r="H26" i="6"/>
  <c r="H27" i="6"/>
  <c r="H28" i="6"/>
  <c r="H29" i="6"/>
  <c r="H30" i="6"/>
  <c r="H31" i="6"/>
  <c r="H32" i="6"/>
  <c r="H33" i="6"/>
  <c r="H40" i="6"/>
  <c r="H41" i="6"/>
  <c r="H45" i="6"/>
  <c r="H47" i="6"/>
  <c r="H48" i="6"/>
  <c r="H49" i="6"/>
  <c r="H51" i="6"/>
  <c r="H53" i="6"/>
  <c r="H55" i="6"/>
  <c r="H56" i="6"/>
  <c r="H58" i="6"/>
  <c r="H62" i="6"/>
  <c r="H64" i="6"/>
  <c r="H69" i="6"/>
  <c r="H70" i="6"/>
  <c r="H71" i="6"/>
  <c r="H72" i="6"/>
  <c r="H73" i="6"/>
  <c r="H74" i="6"/>
  <c r="H75" i="6"/>
  <c r="H76" i="6"/>
  <c r="H77" i="6"/>
  <c r="H78" i="6"/>
  <c r="H80" i="6"/>
  <c r="H81" i="6"/>
  <c r="H82" i="6"/>
  <c r="H84" i="6"/>
  <c r="H85" i="6"/>
  <c r="H86" i="6"/>
  <c r="H2" i="6"/>
  <c r="A23" i="2" l="1"/>
  <c r="K14" i="1" l="1"/>
  <c r="K15" i="1"/>
  <c r="K16" i="1"/>
  <c r="K17" i="1"/>
  <c r="K18" i="1"/>
  <c r="K19" i="1"/>
  <c r="K20" i="1"/>
  <c r="K21" i="1"/>
  <c r="K22" i="1"/>
  <c r="K23" i="1"/>
  <c r="K24" i="1"/>
  <c r="K25" i="1"/>
  <c r="K26" i="1"/>
  <c r="K27" i="1"/>
  <c r="M7" i="1"/>
  <c r="A16" i="2"/>
  <c r="A17" i="2"/>
  <c r="A20" i="2"/>
  <c r="A22" i="2"/>
  <c r="A18" i="2"/>
  <c r="A21" i="2"/>
  <c r="A29" i="2"/>
  <c r="A30" i="2"/>
  <c r="A33" i="2"/>
  <c r="A24" i="2"/>
  <c r="A28" i="2"/>
  <c r="A6" i="2"/>
  <c r="A4" i="2"/>
  <c r="A7" i="2"/>
  <c r="A2" i="2"/>
  <c r="A5" i="2"/>
  <c r="K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Nisha Singadia</author>
  </authors>
  <commentList>
    <comment ref="A12" authorId="0" shapeId="0" xr:uid="{00000000-0006-0000-0100-000001000000}">
      <text>
        <r>
          <rPr>
            <sz val="9"/>
            <color indexed="81"/>
            <rFont val="Tahoma"/>
            <family val="2"/>
          </rPr>
          <t>Receipts to be attached should be numbered e.g. 1, 2, 3 etc. and stapled to the back of the of the claim form.</t>
        </r>
      </text>
    </comment>
  </commentList>
</comments>
</file>

<file path=xl/sharedStrings.xml><?xml version="1.0" encoding="utf-8"?>
<sst xmlns="http://schemas.openxmlformats.org/spreadsheetml/2006/main" count="604" uniqueCount="312">
  <si>
    <t>EDUCATION FOR HEALTH
EXPENSE CLAIM FORM GUIDANCE</t>
  </si>
  <si>
    <t>1)</t>
  </si>
  <si>
    <t xml:space="preserve">Please refer to the Associates Handbook for full details of the Education for Health Associates Expenses Policy.  Any questions about the reimbursement of expenses should be put to the Education Administrator before you incur the costs.
</t>
  </si>
  <si>
    <t>2)</t>
  </si>
  <si>
    <t xml:space="preserve">All claims should be submitted within 3 months of the expense. Claims made more than 3 months after the incurred expense may not be reimbursed.
</t>
  </si>
  <si>
    <t>3)</t>
  </si>
  <si>
    <t>Expenses are reimbursed by bank transfer. If this is the first time that you are requesting reimbursement or have changed your bank details, please complete the section at the end of the form (account number and sort code).</t>
  </si>
  <si>
    <t>4)</t>
  </si>
  <si>
    <r>
      <t xml:space="preserve">Claims for authorised expenses submitted in accordance with Education for Health policy will normally be paid directly into your bank account on the </t>
    </r>
    <r>
      <rPr>
        <b/>
        <u/>
        <sz val="11"/>
        <color theme="1"/>
        <rFont val="Calibri"/>
        <family val="2"/>
        <scheme val="minor"/>
      </rPr>
      <t>10th of the month</t>
    </r>
    <r>
      <rPr>
        <sz val="11"/>
        <color theme="1"/>
        <rFont val="Calibri"/>
        <family val="2"/>
        <scheme val="minor"/>
      </rPr>
      <t xml:space="preserve"> after the calendar month of the activity.
</t>
    </r>
  </si>
  <si>
    <t>GUIDANCE FOR FILLING IN THE FORM:</t>
  </si>
  <si>
    <r>
      <t>My Ref</t>
    </r>
    <r>
      <rPr>
        <sz val="11"/>
        <color theme="1"/>
        <rFont val="Calibri"/>
        <family val="2"/>
        <scheme val="minor"/>
      </rPr>
      <t xml:space="preserve"> - This is a reference for your own records and will be quoted on your remittance advice.
Please specify if you are an EFH employee or associate (this includes observers and markers)
</t>
    </r>
  </si>
  <si>
    <r>
      <rPr>
        <b/>
        <sz val="11"/>
        <rFont val="Calibri"/>
        <family val="2"/>
        <scheme val="minor"/>
      </rPr>
      <t>Receipt No.</t>
    </r>
    <r>
      <rPr>
        <sz val="11"/>
        <rFont val="Calibri"/>
        <family val="2"/>
        <scheme val="minor"/>
      </rPr>
      <t xml:space="preserve"> - Receipts and documentation should be numbered and attached or emailed to support your claim. Reimbursement will only be made when original receipts received by Finance. When a receipt is required it must be the itemised VAT receipt and not the credit card receipt.
</t>
    </r>
  </si>
  <si>
    <r>
      <rPr>
        <b/>
        <sz val="11"/>
        <color theme="1"/>
        <rFont val="Calibri"/>
        <family val="2"/>
        <scheme val="minor"/>
      </rPr>
      <t>Cohort Code</t>
    </r>
    <r>
      <rPr>
        <sz val="11"/>
        <color theme="1"/>
        <rFont val="Calibri"/>
        <family val="2"/>
        <scheme val="minor"/>
      </rPr>
      <t xml:space="preserve"> - If the expense relates to a course then please state the cohort code in the section.
</t>
    </r>
  </si>
  <si>
    <r>
      <rPr>
        <b/>
        <sz val="11"/>
        <color theme="1"/>
        <rFont val="Calibri"/>
        <family val="2"/>
        <scheme val="minor"/>
      </rPr>
      <t>Type of Expense</t>
    </r>
    <r>
      <rPr>
        <sz val="11"/>
        <color theme="1"/>
        <rFont val="Calibri"/>
        <family val="2"/>
        <scheme val="minor"/>
      </rPr>
      <t xml:space="preserve"> - This column is dependant on the </t>
    </r>
    <r>
      <rPr>
        <b/>
        <sz val="11"/>
        <color theme="1"/>
        <rFont val="Calibri"/>
        <family val="2"/>
        <scheme val="minor"/>
      </rPr>
      <t>Reason for Claim</t>
    </r>
    <r>
      <rPr>
        <sz val="11"/>
        <color theme="1"/>
        <rFont val="Calibri"/>
        <family val="2"/>
        <scheme val="minor"/>
      </rPr>
      <t xml:space="preserve"> column, therefore if the reason is changed you will need to reselect this column. Please ensure your expense is accurately reflected.
</t>
    </r>
  </si>
  <si>
    <t>5)</t>
  </si>
  <si>
    <r>
      <rPr>
        <b/>
        <sz val="11"/>
        <color theme="1"/>
        <rFont val="Calibri"/>
        <family val="2"/>
        <scheme val="minor"/>
      </rPr>
      <t>Details</t>
    </r>
    <r>
      <rPr>
        <sz val="11"/>
        <color theme="1"/>
        <rFont val="Calibri"/>
        <family val="2"/>
        <scheme val="minor"/>
      </rPr>
      <t xml:space="preserve"> - Please type additional details in full, the box will expand as you type.
</t>
    </r>
  </si>
  <si>
    <t>6)</t>
  </si>
  <si>
    <r>
      <rPr>
        <b/>
        <sz val="11"/>
        <color theme="1"/>
        <rFont val="Calibri"/>
        <family val="2"/>
        <scheme val="minor"/>
      </rPr>
      <t>Travel</t>
    </r>
    <r>
      <rPr>
        <sz val="11"/>
        <color theme="1"/>
        <rFont val="Calibri"/>
        <family val="2"/>
        <scheme val="minor"/>
      </rPr>
      <t xml:space="preserve"> - If the expense relates to travel then fill in the "from" and "to" destinations as well as the "mileage (if travelled by car)".
</t>
    </r>
  </si>
  <si>
    <t>7)</t>
  </si>
  <si>
    <r>
      <rPr>
        <b/>
        <sz val="11"/>
        <color theme="1"/>
        <rFont val="Calibri"/>
        <family val="2"/>
        <scheme val="minor"/>
      </rPr>
      <t>Claim Amount (£)</t>
    </r>
    <r>
      <rPr>
        <sz val="11"/>
        <color theme="1"/>
        <rFont val="Calibri"/>
        <family val="2"/>
        <scheme val="minor"/>
      </rPr>
      <t xml:space="preserve"> - This amount should match the figure on the receipt (inclusive of VAT).
Any expenses above the amounts below </t>
    </r>
    <r>
      <rPr>
        <b/>
        <u/>
        <sz val="11"/>
        <color rgb="FFFF0000"/>
        <rFont val="Calibri"/>
        <family val="2"/>
        <scheme val="minor"/>
      </rPr>
      <t>must</t>
    </r>
    <r>
      <rPr>
        <sz val="11"/>
        <color theme="1"/>
        <rFont val="Calibri"/>
        <family val="2"/>
        <scheme val="minor"/>
      </rPr>
      <t xml:space="preserve"> be authorised in writing before incurring the expense, and the authorisation should be attached to the claim form.</t>
    </r>
  </si>
  <si>
    <t>a) Refer to the Associates Handbook for Associates Rates on training, marking and observing.</t>
  </si>
  <si>
    <t>b) Current Expense Allowances/ Maximums:</t>
  </si>
  <si>
    <t>Mileage - 45p per mile (up to 10,000 miles per year). Subsequent miles at 25p</t>
  </si>
  <si>
    <t>Food and Beverages - Lunch £5 / Evening Meal £15</t>
  </si>
  <si>
    <t xml:space="preserve">Accommodation - £80 (London £120)
</t>
  </si>
  <si>
    <t>8)</t>
  </si>
  <si>
    <t>The claim must be signed and dated by the claimant in the box provided.</t>
  </si>
  <si>
    <t>EDUCATION FOR HEALTH
ASSOCIATES EXPENSE CLAIM FORM</t>
  </si>
  <si>
    <t>CLAIMER DETAILS</t>
  </si>
  <si>
    <t>MILEAGE TRACKER</t>
  </si>
  <si>
    <r>
      <t xml:space="preserve">Full Name </t>
    </r>
    <r>
      <rPr>
        <b/>
        <sz val="14"/>
        <color rgb="FFFF0000"/>
        <rFont val="Calibri"/>
        <family val="2"/>
        <scheme val="minor"/>
      </rPr>
      <t>*</t>
    </r>
  </si>
  <si>
    <r>
      <t xml:space="preserve">Business miles incurred since 6 April </t>
    </r>
    <r>
      <rPr>
        <b/>
        <sz val="14"/>
        <color rgb="FFFF0000"/>
        <rFont val="Calibri"/>
        <family val="2"/>
        <scheme val="minor"/>
      </rPr>
      <t>*</t>
    </r>
  </si>
  <si>
    <t>Address &amp;
Postcode</t>
  </si>
  <si>
    <t>Miles included in this claim</t>
  </si>
  <si>
    <t>Miles carried forward to next claim</t>
  </si>
  <si>
    <t>My Ref</t>
  </si>
  <si>
    <t>Mileage rate up to 10,000 miles</t>
  </si>
  <si>
    <t>Mileage rate over 10,000 miles</t>
  </si>
  <si>
    <t>*mandatory fields</t>
  </si>
  <si>
    <r>
      <t xml:space="preserve">Required for Travel Expenses where applicable </t>
    </r>
    <r>
      <rPr>
        <b/>
        <i/>
        <sz val="11"/>
        <color rgb="FFFF0000"/>
        <rFont val="Calibri"/>
        <family val="2"/>
        <scheme val="minor"/>
      </rPr>
      <t>*</t>
    </r>
  </si>
  <si>
    <t>Finance</t>
  </si>
  <si>
    <r>
      <t xml:space="preserve">Receipt No. </t>
    </r>
    <r>
      <rPr>
        <b/>
        <sz val="11"/>
        <color rgb="FFFF0000"/>
        <rFont val="Calibri"/>
        <family val="2"/>
        <scheme val="minor"/>
      </rPr>
      <t>*</t>
    </r>
  </si>
  <si>
    <r>
      <t xml:space="preserve">Date of Activity </t>
    </r>
    <r>
      <rPr>
        <b/>
        <sz val="11"/>
        <color rgb="FFFF0000"/>
        <rFont val="Calibri"/>
        <family val="2"/>
        <scheme val="minor"/>
      </rPr>
      <t>*</t>
    </r>
  </si>
  <si>
    <r>
      <t xml:space="preserve">Cohort Code </t>
    </r>
    <r>
      <rPr>
        <b/>
        <sz val="11"/>
        <color rgb="FFFF0000"/>
        <rFont val="Calibri"/>
        <family val="2"/>
        <scheme val="minor"/>
      </rPr>
      <t>*</t>
    </r>
  </si>
  <si>
    <r>
      <t xml:space="preserve">Reason for Claim </t>
    </r>
    <r>
      <rPr>
        <b/>
        <sz val="11"/>
        <color rgb="FFFF0000"/>
        <rFont val="Calibri"/>
        <family val="2"/>
        <scheme val="minor"/>
      </rPr>
      <t>*</t>
    </r>
  </si>
  <si>
    <r>
      <t xml:space="preserve">Type of Expense </t>
    </r>
    <r>
      <rPr>
        <b/>
        <sz val="11"/>
        <color rgb="FFFF0000"/>
        <rFont val="Calibri"/>
        <family val="2"/>
        <scheme val="minor"/>
      </rPr>
      <t>*</t>
    </r>
  </si>
  <si>
    <t>Details</t>
  </si>
  <si>
    <t>Location/Postcode
From</t>
  </si>
  <si>
    <t>Location/Postcode
To</t>
  </si>
  <si>
    <t>Miles
(Car only)</t>
  </si>
  <si>
    <r>
      <t xml:space="preserve">Claim Amount (£) </t>
    </r>
    <r>
      <rPr>
        <b/>
        <sz val="11"/>
        <color rgb="FFFF0000"/>
        <rFont val="Calibri"/>
        <family val="2"/>
        <scheme val="minor"/>
      </rPr>
      <t>*</t>
    </r>
  </si>
  <si>
    <t>Nominal</t>
  </si>
  <si>
    <t>Cost Centre</t>
  </si>
  <si>
    <t>Dept</t>
  </si>
  <si>
    <t>DECLARATION</t>
  </si>
  <si>
    <t>By signing I confirm that the expenses claimed were incurred wholly, necessarily and exclusively for the purpose of Education for Health activities and comply with the expense policy of Education for Health.</t>
  </si>
  <si>
    <t>BANKING DETAILS</t>
  </si>
  <si>
    <r>
      <t xml:space="preserve">Claim Date </t>
    </r>
    <r>
      <rPr>
        <b/>
        <sz val="12"/>
        <color rgb="FFFF0000"/>
        <rFont val="Calibri"/>
        <family val="2"/>
        <scheme val="minor"/>
      </rPr>
      <t>*</t>
    </r>
  </si>
  <si>
    <t>Payment will be made by bank transfer to the account we have on record for you. Please ensure you have completed the 'Bank Details Confirmation Form' available from Finance. If you need to change your bank details then please sumbit a new form.</t>
  </si>
  <si>
    <r>
      <t xml:space="preserve">Signature </t>
    </r>
    <r>
      <rPr>
        <b/>
        <sz val="12"/>
        <color rgb="FFFF0000"/>
        <rFont val="Calibri"/>
        <family val="2"/>
        <scheme val="minor"/>
      </rPr>
      <t>*</t>
    </r>
  </si>
  <si>
    <t>Claimant</t>
  </si>
  <si>
    <t>FOR EFH OFFICE USE:</t>
  </si>
  <si>
    <t>Signature and Date</t>
  </si>
  <si>
    <t>EFH Authorisation</t>
  </si>
  <si>
    <t>Version: 0220v1</t>
  </si>
  <si>
    <t>Additional EFH Authorisation (if required)</t>
  </si>
  <si>
    <t>Return to:</t>
  </si>
  <si>
    <t>Education for Health, No. 1, Lowes Lane Business Park,
Lowes Lane (off Walton Road), Wellesbourne, Warwickshire CV35 9RB</t>
  </si>
  <si>
    <t>Email to:</t>
  </si>
  <si>
    <t>finance@educationforhealth.org</t>
  </si>
  <si>
    <t>Lookup</t>
  </si>
  <si>
    <t>Category</t>
  </si>
  <si>
    <t>Description</t>
  </si>
  <si>
    <t>Reason</t>
  </si>
  <si>
    <t>Marking</t>
  </si>
  <si>
    <t>Observer</t>
  </si>
  <si>
    <t>Other</t>
  </si>
  <si>
    <t>Course Training</t>
  </si>
  <si>
    <t>Induction</t>
  </si>
  <si>
    <t>Accommodation</t>
  </si>
  <si>
    <t>Double Marking Fees</t>
  </si>
  <si>
    <t>Excess Travel Fee</t>
  </si>
  <si>
    <t>Fees</t>
  </si>
  <si>
    <t>Course Development Fee</t>
  </si>
  <si>
    <t>Postage/ Other Expenses</t>
  </si>
  <si>
    <t>Food and Beverages</t>
  </si>
  <si>
    <t>Meeting Fee</t>
  </si>
  <si>
    <t>Mileage</t>
  </si>
  <si>
    <t>Moderation Fee</t>
  </si>
  <si>
    <t>Other Travel</t>
  </si>
  <si>
    <t>Postage (Exam Papers)</t>
  </si>
  <si>
    <t>Other Fee</t>
  </si>
  <si>
    <t>Cohort Support/Mentoring Fee</t>
  </si>
  <si>
    <t>LOOKUP</t>
  </si>
  <si>
    <t>LEVEL</t>
  </si>
  <si>
    <t>COURSE TITLE</t>
  </si>
  <si>
    <t>COST CENTRE</t>
  </si>
  <si>
    <t>DEPT CODE</t>
  </si>
  <si>
    <t>COHORT CODE</t>
  </si>
  <si>
    <t>CHARACTERS</t>
  </si>
  <si>
    <t>The Foundations of Managing Asthma Short Course</t>
  </si>
  <si>
    <t>OAC</t>
  </si>
  <si>
    <t>AS5</t>
  </si>
  <si>
    <t>ASTH5E</t>
  </si>
  <si>
    <t>NHS</t>
  </si>
  <si>
    <t>ASTH5C</t>
  </si>
  <si>
    <t>Principles of COPD for Professional Practice Short Course</t>
  </si>
  <si>
    <t>CO5</t>
  </si>
  <si>
    <t>COPD5E</t>
  </si>
  <si>
    <t>COPD5C</t>
  </si>
  <si>
    <t>Principles of Diabetes for Professional Practice Short Course</t>
  </si>
  <si>
    <t>DB5</t>
  </si>
  <si>
    <t>DIAB5E</t>
  </si>
  <si>
    <t>DIAB5C</t>
  </si>
  <si>
    <t>The Foundations of Managing Chronic Heart Failure Short Course</t>
  </si>
  <si>
    <t>HE5</t>
  </si>
  <si>
    <t>HTFL5E</t>
  </si>
  <si>
    <t>HTFL5C</t>
  </si>
  <si>
    <t>Enhancing Asthma Care in Professional Practice Short Course</t>
  </si>
  <si>
    <t>AS6</t>
  </si>
  <si>
    <t>ASTH6E</t>
  </si>
  <si>
    <t>ASTH6C</t>
  </si>
  <si>
    <t>Enhancing COPD Care in Professional Practice Short Course</t>
  </si>
  <si>
    <t>CO6</t>
  </si>
  <si>
    <t>COPD6E</t>
  </si>
  <si>
    <t>COPD6C</t>
  </si>
  <si>
    <t>Enhancing Diabetes Care in Professional Practice Short Course</t>
  </si>
  <si>
    <t>DB6</t>
  </si>
  <si>
    <t>DIAB6E</t>
  </si>
  <si>
    <t>DIAB6C</t>
  </si>
  <si>
    <t>Tackling the Complexity of Managing Heart Failure Short Course</t>
  </si>
  <si>
    <t>HE6</t>
  </si>
  <si>
    <t>HTFL6E</t>
  </si>
  <si>
    <t>HTFL6C</t>
  </si>
  <si>
    <t>Applying Learning Theories to Support Clinical Practice L7 30 Credit Module</t>
  </si>
  <si>
    <t>ALT</t>
  </si>
  <si>
    <t>7FHH1169</t>
  </si>
  <si>
    <t>Diabetes Improving Glycaemic Control L7 30 Credit Module</t>
  </si>
  <si>
    <t>DIG</t>
  </si>
  <si>
    <t>7FHH1195</t>
  </si>
  <si>
    <t>Diabetes Reducing Cardiovascular Risk L7 30 Credit Module</t>
  </si>
  <si>
    <t>DCR</t>
  </si>
  <si>
    <t>7FHH1194</t>
  </si>
  <si>
    <t>Dissertation L7 45 Credit Module</t>
  </si>
  <si>
    <t>RPD</t>
  </si>
  <si>
    <t>7FHH1166</t>
  </si>
  <si>
    <t>Enhancing the Diagnostic and Management of Respiratory Disease L7 30 Credit Module</t>
  </si>
  <si>
    <t>DMD</t>
  </si>
  <si>
    <t>7FHH1184</t>
  </si>
  <si>
    <t>Ethical Issues in Long Term Conditions L7 15 Credit Module</t>
  </si>
  <si>
    <t>EIR</t>
  </si>
  <si>
    <t>7FHH1192</t>
  </si>
  <si>
    <t>Frailty as a Long Term Condition L7 15 Credit Module</t>
  </si>
  <si>
    <t>FLC</t>
  </si>
  <si>
    <t>7FHH1196</t>
  </si>
  <si>
    <t>Heart Failure Beyond the Basics L7 30 Credit Module</t>
  </si>
  <si>
    <t>HEF</t>
  </si>
  <si>
    <t>7FHH1186</t>
  </si>
  <si>
    <t>Impact of Mental Health on Long Term Conditions L7 15 Credit Module</t>
  </si>
  <si>
    <t>IMH</t>
  </si>
  <si>
    <t>7FHH1187</t>
  </si>
  <si>
    <t>Leadership for Quality Improvement in Long Term Conditions L7 15 Credit Module</t>
  </si>
  <si>
    <t>LQI</t>
  </si>
  <si>
    <t>7FHH1191</t>
  </si>
  <si>
    <t>Negotiated Learning 1 L7 15 Credit Module</t>
  </si>
  <si>
    <t>NL1</t>
  </si>
  <si>
    <t>7FHH1190</t>
  </si>
  <si>
    <t>Negotiated Learning 2 L7 30 Credit Module</t>
  </si>
  <si>
    <t>NL2</t>
  </si>
  <si>
    <t>7FHH1197</t>
  </si>
  <si>
    <t>Non-Invasive Ventilation and Respiratory Failure L7 30 Credit Module</t>
  </si>
  <si>
    <t>NIN</t>
  </si>
  <si>
    <t>7FHH1188</t>
  </si>
  <si>
    <t>Optimising Atrial Fibrillation and Stroke Management as a Long Term Condition L7 30 Credit Module</t>
  </si>
  <si>
    <t>OAF</t>
  </si>
  <si>
    <t>7FHH1193</t>
  </si>
  <si>
    <t>Optimising Pain Management L7 15 Credit Module</t>
  </si>
  <si>
    <t>OPM</t>
  </si>
  <si>
    <t>7FHH1182</t>
  </si>
  <si>
    <t>Research Applied to Practice L7 15 Credit Module</t>
  </si>
  <si>
    <t>RAR</t>
  </si>
  <si>
    <t>7FHH1165</t>
  </si>
  <si>
    <t>Respiratory Assessment and Examination L7 30 Credit Module</t>
  </si>
  <si>
    <t>RAE</t>
  </si>
  <si>
    <t>7FHH1168</t>
  </si>
  <si>
    <t>Respiratory Diagnostics L7 30 Credit Module</t>
  </si>
  <si>
    <t>RDI</t>
  </si>
  <si>
    <t>7FHH1164</t>
  </si>
  <si>
    <t>Strategies for Assessment and Feedback to Support Clinical Practice L7 30 Credit Module</t>
  </si>
  <si>
    <t>SAF</t>
  </si>
  <si>
    <t>7FHH1185</t>
  </si>
  <si>
    <t>Transforming Dementia Care L7 15 Credit Module</t>
  </si>
  <si>
    <t>TDC</t>
  </si>
  <si>
    <t>7FHH1177</t>
  </si>
  <si>
    <t>M</t>
  </si>
  <si>
    <t>RCGP accredited</t>
  </si>
  <si>
    <t>Allergy Professional Development</t>
  </si>
  <si>
    <t>ALN</t>
  </si>
  <si>
    <t>ALPDME</t>
  </si>
  <si>
    <t>ARTP accredited</t>
  </si>
  <si>
    <t>Spirometry course (incl assessment by ARTP)</t>
  </si>
  <si>
    <t>SPN</t>
  </si>
  <si>
    <t>SPROME</t>
  </si>
  <si>
    <t>SPROMC</t>
  </si>
  <si>
    <t>ws</t>
  </si>
  <si>
    <t>ACD of Hypertension and Chronic Kidney Disease Workshop</t>
  </si>
  <si>
    <t>CKD</t>
  </si>
  <si>
    <t>HCKDWE</t>
  </si>
  <si>
    <t>HCKDWC</t>
  </si>
  <si>
    <t>Acute Illness- Assessment and Diagnosis in the Community workshop</t>
  </si>
  <si>
    <t>ACI</t>
  </si>
  <si>
    <t>ACILWC</t>
  </si>
  <si>
    <t>Allergic Rhinitis and its’ Impact on Asthma Workshop</t>
  </si>
  <si>
    <t>ALL</t>
  </si>
  <si>
    <t>ALRHWC</t>
  </si>
  <si>
    <t>Aspire to Inspire Workshop</t>
  </si>
  <si>
    <t>TTT</t>
  </si>
  <si>
    <t>ATINWE</t>
  </si>
  <si>
    <t>ATINWC</t>
  </si>
  <si>
    <t>Asthma Update Workshop</t>
  </si>
  <si>
    <t>ASU</t>
  </si>
  <si>
    <t>ASTUWE</t>
  </si>
  <si>
    <t>ASTUWC</t>
  </si>
  <si>
    <t>Asthma Update Workshop (1/2 day)</t>
  </si>
  <si>
    <t>ATU</t>
  </si>
  <si>
    <t>ASTUHE</t>
  </si>
  <si>
    <t>ASTUHC</t>
  </si>
  <si>
    <t>Breaking Bad News Workshop</t>
  </si>
  <si>
    <t>BBN</t>
  </si>
  <si>
    <t>BRBNWC</t>
  </si>
  <si>
    <t>COPD Update Workshop</t>
  </si>
  <si>
    <t>COU</t>
  </si>
  <si>
    <t>COPUWE</t>
  </si>
  <si>
    <t>COPUWC</t>
  </si>
  <si>
    <t>COPD Update Workshop (1/2 day)</t>
  </si>
  <si>
    <t>CPU</t>
  </si>
  <si>
    <t>COPUHE</t>
  </si>
  <si>
    <t>COPUHC</t>
  </si>
  <si>
    <t>CVD Update Workshop</t>
  </si>
  <si>
    <t>CDU</t>
  </si>
  <si>
    <t>CVDUWE</t>
  </si>
  <si>
    <t>CVDUWC</t>
  </si>
  <si>
    <t>CVD Update Workshop (1/2 day)</t>
  </si>
  <si>
    <t>CUP</t>
  </si>
  <si>
    <t>CVDUHE</t>
  </si>
  <si>
    <t>CVDUHC</t>
  </si>
  <si>
    <t>Diabetes Update Workshop</t>
  </si>
  <si>
    <t>DUP</t>
  </si>
  <si>
    <t>DIAUWE</t>
  </si>
  <si>
    <t>DIAUWC</t>
  </si>
  <si>
    <t>Heart Failure Update Workshop (1/2 day)</t>
  </si>
  <si>
    <t>HET</t>
  </si>
  <si>
    <t>HTFUHE</t>
  </si>
  <si>
    <t>HTFUHC</t>
  </si>
  <si>
    <t>Hypertension for HCAs Workshop (1/2 day)</t>
  </si>
  <si>
    <t>HYH</t>
  </si>
  <si>
    <t>HYPHHC</t>
  </si>
  <si>
    <t>Improving Inhaler Technique Workshop</t>
  </si>
  <si>
    <t>IIT</t>
  </si>
  <si>
    <t>INHTWC</t>
  </si>
  <si>
    <t>Improving Inhaler Technique Workshop (1/2 day)</t>
  </si>
  <si>
    <t>INH</t>
  </si>
  <si>
    <t>INHTHC</t>
  </si>
  <si>
    <t>Interpretation of Spirometry</t>
  </si>
  <si>
    <t>SIN</t>
  </si>
  <si>
    <t>SPIOWC</t>
  </si>
  <si>
    <t>Introduction for Insulin Workshop</t>
  </si>
  <si>
    <t>INS</t>
  </si>
  <si>
    <t>INSIWC</t>
  </si>
  <si>
    <t>Introduction to Asthma Workshop</t>
  </si>
  <si>
    <t>AST</t>
  </si>
  <si>
    <t>ASTIWC</t>
  </si>
  <si>
    <t>Introduction to Atrial Filbrillation and Stroke Prevention Workshop</t>
  </si>
  <si>
    <t>ATR</t>
  </si>
  <si>
    <t>AFSIWC</t>
  </si>
  <si>
    <t>Introduction to COPD Workshop</t>
  </si>
  <si>
    <t>COP</t>
  </si>
  <si>
    <t>COPIWC</t>
  </si>
  <si>
    <t>Introduction to CVD Risk Workshop</t>
  </si>
  <si>
    <t>CDR</t>
  </si>
  <si>
    <t>CVDIWC</t>
  </si>
  <si>
    <t>Introduction to Dementia Workshop</t>
  </si>
  <si>
    <t>DET</t>
  </si>
  <si>
    <t>DEMIWC</t>
  </si>
  <si>
    <t>Introduction to Dementia Workshop (1/2 day)</t>
  </si>
  <si>
    <t>DEM</t>
  </si>
  <si>
    <t>DEMIHC</t>
  </si>
  <si>
    <t>Introduction to Diabetes Workshop</t>
  </si>
  <si>
    <t>DIA</t>
  </si>
  <si>
    <t>DIAIWC</t>
  </si>
  <si>
    <t>Introduction to Heart Failure Workshop</t>
  </si>
  <si>
    <t>HEA</t>
  </si>
  <si>
    <t>HTFIWC</t>
  </si>
  <si>
    <t>Introduction to Hypertension Workshop</t>
  </si>
  <si>
    <t>HYP</t>
  </si>
  <si>
    <t>HYPIWC</t>
  </si>
  <si>
    <t>Introduction to Paediatric Asthma Workshop</t>
  </si>
  <si>
    <t>PAS</t>
  </si>
  <si>
    <t>ASPIWE</t>
  </si>
  <si>
    <t>ASPIWC</t>
  </si>
  <si>
    <t>Introduction to Self Management and Health Behaviour Change Workshop</t>
  </si>
  <si>
    <t>HBC</t>
  </si>
  <si>
    <t>SMHIWC</t>
  </si>
  <si>
    <t>Introduction to the Principles of CBT Workshop (1/2 day)</t>
  </si>
  <si>
    <t>CBI</t>
  </si>
  <si>
    <t>CBTIHC</t>
  </si>
  <si>
    <t>Leadership Workshop</t>
  </si>
  <si>
    <t>LEA</t>
  </si>
  <si>
    <t>LDRSWC</t>
  </si>
  <si>
    <t>Weight Management Workshop</t>
  </si>
  <si>
    <t>WLM</t>
  </si>
  <si>
    <t>WMNGWC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</si>
</sst>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quot;£&quot;* #,##0.00_-;\-&quot;£&quot;* #,##0.00_-;_-&quot;£&quot;* &quot;-&quot;??_-;_-@_-"/>
    <numFmt numFmtId="164" formatCode="&quot;£&quot;#,##0.00"/>
  </numFmts>
  <fonts count="28">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12"/>
      <color theme="1"/>
      <name val="Calibri"/>
      <family val="2"/>
      <scheme val="minor"/>
    </font>
    <font>
      <b/>
      <sz val="11"/>
      <name val="Calibri"/>
      <family val="2"/>
      <scheme val="minor"/>
    </font>
    <font>
      <b/>
      <i/>
      <sz val="11"/>
      <color theme="1"/>
      <name val="Calibri"/>
      <family val="2"/>
      <scheme val="minor"/>
    </font>
    <font>
      <sz val="11"/>
      <name val="Calibri"/>
      <family val="2"/>
      <scheme val="minor"/>
    </font>
    <font>
      <b/>
      <sz val="11"/>
      <color theme="0"/>
      <name val="Calibri"/>
      <family val="2"/>
      <scheme val="minor"/>
    </font>
    <font>
      <i/>
      <sz val="12"/>
      <color theme="1"/>
      <name val="Calibri"/>
      <family val="2"/>
      <scheme val="minor"/>
    </font>
    <font>
      <b/>
      <sz val="11"/>
      <color rgb="FFFF0000"/>
      <name val="Calibri"/>
      <family val="2"/>
      <scheme val="minor"/>
    </font>
    <font>
      <b/>
      <sz val="12"/>
      <color rgb="FFFF0000"/>
      <name val="Calibri"/>
      <family val="2"/>
      <scheme val="minor"/>
    </font>
    <font>
      <b/>
      <sz val="14"/>
      <color rgb="FFFF0000"/>
      <name val="Calibri"/>
      <family val="2"/>
      <scheme val="minor"/>
    </font>
    <font>
      <b/>
      <i/>
      <sz val="11"/>
      <color rgb="FFFF0000"/>
      <name val="Calibri"/>
      <family val="2"/>
      <scheme val="minor"/>
    </font>
    <font>
      <b/>
      <sz val="16"/>
      <color theme="1"/>
      <name val="Calibri"/>
      <family val="2"/>
      <scheme val="minor"/>
    </font>
    <font>
      <b/>
      <u/>
      <sz val="11"/>
      <color theme="1"/>
      <name val="Calibri"/>
      <family val="2"/>
      <scheme val="minor"/>
    </font>
    <font>
      <u/>
      <sz val="11"/>
      <color theme="10"/>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b/>
      <u/>
      <sz val="11"/>
      <color rgb="FFFF0000"/>
      <name val="Calibri"/>
      <family val="2"/>
      <scheme val="minor"/>
    </font>
    <font>
      <i/>
      <sz val="11"/>
      <color theme="0"/>
      <name val="Calibri"/>
      <family val="2"/>
      <scheme val="minor"/>
    </font>
    <font>
      <sz val="11"/>
      <color theme="0"/>
      <name val="Calibri"/>
      <family val="2"/>
      <scheme val="minor"/>
    </font>
    <font>
      <sz val="9"/>
      <color indexed="81"/>
      <name val="Tahoma"/>
      <family val="2"/>
    </font>
    <font>
      <sz val="11"/>
      <color rgb="FF7030A0"/>
      <name val="Calibri"/>
      <family val="2"/>
      <scheme val="minor"/>
    </font>
    <font>
      <i/>
      <sz val="11"/>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rgb="FFFFCDCD"/>
        <bgColor indexed="64"/>
      </patternFill>
    </fill>
    <fill>
      <patternFill patternType="solid">
        <fgColor rgb="FF0070C0"/>
        <bgColor indexed="64"/>
      </patternFill>
    </fill>
    <fill>
      <patternFill patternType="solid">
        <fgColor rgb="FFFF0000"/>
        <bgColor indexed="64"/>
      </patternFill>
    </fill>
    <fill>
      <patternFill patternType="solid">
        <fgColor theme="6" tint="0.59999389629810485"/>
        <bgColor indexed="64"/>
      </patternFill>
    </fill>
  </fills>
  <borders count="22">
    <border>
      <left/>
      <right/>
      <top/>
      <bottom/>
      <diagonal/>
    </border>
    <border>
      <left/>
      <right style="thin">
        <color rgb="FFFFCDCD"/>
      </right>
      <top style="thin">
        <color rgb="FFFFCDCD"/>
      </top>
      <bottom style="thin">
        <color rgb="FFFFCDCD"/>
      </bottom>
      <diagonal/>
    </border>
    <border>
      <left style="thin">
        <color rgb="FFFFCDCD"/>
      </left>
      <right style="thin">
        <color rgb="FFFFCDCD"/>
      </right>
      <top style="thin">
        <color rgb="FFFFCDCD"/>
      </top>
      <bottom style="thin">
        <color rgb="FFFFCDCD"/>
      </bottom>
      <diagonal/>
    </border>
    <border>
      <left style="thin">
        <color rgb="FFFFCDCD"/>
      </left>
      <right/>
      <top style="thin">
        <color rgb="FFFFCDCD"/>
      </top>
      <bottom style="thin">
        <color rgb="FFFFCDCD"/>
      </bottom>
      <diagonal/>
    </border>
    <border>
      <left style="thin">
        <color theme="8" tint="0.79998168889431442"/>
      </left>
      <right/>
      <top style="thin">
        <color theme="8" tint="0.79998168889431442"/>
      </top>
      <bottom/>
      <diagonal/>
    </border>
    <border>
      <left/>
      <right/>
      <top style="thin">
        <color theme="8" tint="0.79998168889431442"/>
      </top>
      <bottom/>
      <diagonal/>
    </border>
    <border>
      <left/>
      <right style="thin">
        <color theme="8" tint="0.79998168889431442"/>
      </right>
      <top style="thin">
        <color theme="8" tint="0.79998168889431442"/>
      </top>
      <bottom/>
      <diagonal/>
    </border>
    <border>
      <left style="thin">
        <color rgb="FF0070C0"/>
      </left>
      <right style="thin">
        <color rgb="FF0070C0"/>
      </right>
      <top style="thin">
        <color rgb="FF0070C0"/>
      </top>
      <bottom style="thin">
        <color rgb="FF0070C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thin">
        <color rgb="FFFFCDCD"/>
      </top>
      <bottom style="thin">
        <color rgb="FFFFCDCD"/>
      </bottom>
      <diagonal/>
    </border>
    <border>
      <left/>
      <right/>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7" fillId="0" borderId="0" applyNumberFormat="0" applyFill="0" applyBorder="0" applyAlignment="0" applyProtection="0"/>
  </cellStyleXfs>
  <cellXfs count="106">
    <xf numFmtId="0" fontId="0" fillId="0" borderId="0" xfId="0"/>
    <xf numFmtId="0" fontId="1" fillId="0" borderId="0" xfId="0" applyFont="1"/>
    <xf numFmtId="0" fontId="1" fillId="2" borderId="0" xfId="0" applyFont="1" applyFill="1" applyAlignment="1">
      <alignment horizontal="center" wrapText="1"/>
    </xf>
    <xf numFmtId="0" fontId="1" fillId="2" borderId="0" xfId="0" applyFont="1" applyFill="1" applyAlignment="1">
      <alignment horizontal="left"/>
    </xf>
    <xf numFmtId="0" fontId="1" fillId="4" borderId="2" xfId="0" applyFont="1" applyFill="1" applyBorder="1" applyAlignment="1">
      <alignment horizontal="center"/>
    </xf>
    <xf numFmtId="0" fontId="0" fillId="0" borderId="0" xfId="0" applyAlignment="1">
      <alignment vertical="top"/>
    </xf>
    <xf numFmtId="0" fontId="1" fillId="0" borderId="0" xfId="0" applyFont="1" applyAlignment="1">
      <alignment horizontal="right"/>
    </xf>
    <xf numFmtId="0" fontId="3" fillId="0" borderId="0" xfId="0" applyFont="1"/>
    <xf numFmtId="0" fontId="5" fillId="0" borderId="0" xfId="0" applyFont="1"/>
    <xf numFmtId="0" fontId="2" fillId="0" borderId="0" xfId="0" applyFont="1" applyAlignment="1">
      <alignment horizontal="right"/>
    </xf>
    <xf numFmtId="0" fontId="0" fillId="0" borderId="0" xfId="0" applyAlignment="1" applyProtection="1">
      <alignment horizontal="center" vertical="top"/>
      <protection locked="0"/>
    </xf>
    <xf numFmtId="0" fontId="1" fillId="0" borderId="0" xfId="0" applyFont="1" applyAlignment="1" applyProtection="1">
      <alignment horizontal="center" vertical="top"/>
      <protection locked="0"/>
    </xf>
    <xf numFmtId="0" fontId="1" fillId="0" borderId="0" xfId="0" applyFont="1" applyAlignment="1">
      <alignment horizontal="right" vertical="center"/>
    </xf>
    <xf numFmtId="0" fontId="2" fillId="0" borderId="0" xfId="0" applyFont="1" applyAlignment="1">
      <alignment horizontal="right" wrapText="1"/>
    </xf>
    <xf numFmtId="0" fontId="4" fillId="0" borderId="0" xfId="0" applyFont="1" applyAlignment="1">
      <alignment horizontal="center"/>
    </xf>
    <xf numFmtId="0" fontId="10" fillId="0" borderId="0" xfId="0" applyFont="1"/>
    <xf numFmtId="0" fontId="0" fillId="0" borderId="0" xfId="0" applyAlignment="1">
      <alignment horizontal="right" vertical="top"/>
    </xf>
    <xf numFmtId="0" fontId="15" fillId="0" borderId="0" xfId="0" applyFont="1" applyAlignment="1">
      <alignment horizontal="center" vertical="center" wrapText="1"/>
    </xf>
    <xf numFmtId="0" fontId="0" fillId="0" borderId="0" xfId="0" applyAlignment="1" applyProtection="1">
      <alignment horizontal="left" vertical="top" wrapText="1"/>
      <protection locked="0"/>
    </xf>
    <xf numFmtId="0" fontId="0" fillId="0" borderId="0" xfId="0" applyAlignment="1" applyProtection="1">
      <alignment horizontal="left" vertical="top"/>
      <protection locked="0"/>
    </xf>
    <xf numFmtId="0" fontId="0" fillId="0" borderId="1" xfId="0" applyBorder="1" applyAlignment="1">
      <alignment horizontal="center" vertical="top"/>
    </xf>
    <xf numFmtId="0" fontId="0" fillId="0" borderId="2" xfId="0" applyBorder="1" applyAlignment="1">
      <alignment horizontal="center" vertical="top"/>
    </xf>
    <xf numFmtId="14" fontId="0" fillId="0" borderId="0" xfId="0" applyNumberFormat="1" applyAlignment="1" applyProtection="1">
      <alignment horizontal="left" vertical="top"/>
      <protection locked="0"/>
    </xf>
    <xf numFmtId="0" fontId="0" fillId="0" borderId="0" xfId="0" applyAlignment="1">
      <alignment horizontal="right" vertical="top" wrapText="1"/>
    </xf>
    <xf numFmtId="0" fontId="0" fillId="0" borderId="0" xfId="0" applyAlignment="1">
      <alignment horizontal="right"/>
    </xf>
    <xf numFmtId="0" fontId="17" fillId="0" borderId="0" xfId="1" applyProtection="1">
      <protection locked="0"/>
    </xf>
    <xf numFmtId="164" fontId="0" fillId="0" borderId="0" xfId="0" applyNumberFormat="1" applyAlignment="1" applyProtection="1">
      <alignment vertical="top"/>
      <protection locked="0" hidden="1"/>
    </xf>
    <xf numFmtId="0" fontId="18" fillId="6" borderId="13" xfId="0" applyFont="1" applyFill="1" applyBorder="1"/>
    <xf numFmtId="0" fontId="18" fillId="0" borderId="13" xfId="0" applyFont="1" applyBorder="1" applyAlignment="1">
      <alignment horizontal="center"/>
    </xf>
    <xf numFmtId="0" fontId="18" fillId="0" borderId="13" xfId="0" applyFont="1" applyBorder="1" applyAlignment="1">
      <alignment horizontal="left"/>
    </xf>
    <xf numFmtId="0" fontId="18" fillId="0" borderId="13" xfId="0" applyFont="1" applyBorder="1"/>
    <xf numFmtId="1" fontId="18" fillId="0" borderId="13" xfId="0" applyNumberFormat="1" applyFont="1" applyBorder="1" applyAlignment="1">
      <alignment horizontal="center" wrapText="1"/>
    </xf>
    <xf numFmtId="0" fontId="19" fillId="0" borderId="0" xfId="0" applyFont="1"/>
    <xf numFmtId="0" fontId="0" fillId="0" borderId="0" xfId="0" applyAlignment="1">
      <alignment horizontal="left"/>
    </xf>
    <xf numFmtId="0" fontId="19" fillId="0" borderId="0" xfId="0" applyFont="1" applyAlignment="1">
      <alignment horizontal="left"/>
    </xf>
    <xf numFmtId="0" fontId="19" fillId="0" borderId="0" xfId="0" applyFont="1" applyAlignment="1">
      <alignment horizontal="center"/>
    </xf>
    <xf numFmtId="1" fontId="19" fillId="0" borderId="0" xfId="0" applyNumberFormat="1" applyFont="1" applyAlignment="1">
      <alignment horizontal="center"/>
    </xf>
    <xf numFmtId="0" fontId="20" fillId="0" borderId="0" xfId="0" applyFont="1"/>
    <xf numFmtId="0" fontId="20" fillId="0" borderId="0" xfId="0" applyFont="1" applyAlignment="1">
      <alignment horizontal="center"/>
    </xf>
    <xf numFmtId="1" fontId="20" fillId="0" borderId="0" xfId="0" applyNumberFormat="1" applyFont="1" applyAlignment="1">
      <alignment horizontal="center"/>
    </xf>
    <xf numFmtId="0" fontId="19" fillId="7" borderId="0" xfId="0" applyFont="1" applyFill="1" applyAlignment="1">
      <alignment horizontal="left"/>
    </xf>
    <xf numFmtId="0" fontId="20" fillId="7" borderId="0" xfId="0" applyFont="1" applyFill="1"/>
    <xf numFmtId="0" fontId="20" fillId="7" borderId="0" xfId="0" applyFont="1" applyFill="1" applyAlignment="1">
      <alignment horizontal="center"/>
    </xf>
    <xf numFmtId="1" fontId="20" fillId="7" borderId="0" xfId="0" applyNumberFormat="1" applyFont="1" applyFill="1" applyAlignment="1">
      <alignment horizontal="center"/>
    </xf>
    <xf numFmtId="1" fontId="19" fillId="0" borderId="0" xfId="0" applyNumberFormat="1" applyFont="1"/>
    <xf numFmtId="0" fontId="21" fillId="0" borderId="13" xfId="0" applyFont="1" applyBorder="1"/>
    <xf numFmtId="0" fontId="8" fillId="3" borderId="7" xfId="0" applyFont="1" applyFill="1" applyBorder="1" applyAlignment="1">
      <alignment horizontal="center" vertical="center"/>
    </xf>
    <xf numFmtId="0" fontId="0" fillId="0" borderId="0" xfId="0" applyAlignment="1">
      <alignment horizontal="left" vertical="top" wrapText="1" indent="3"/>
    </xf>
    <xf numFmtId="0" fontId="0" fillId="0" borderId="0" xfId="0" applyAlignment="1">
      <alignment vertical="top" wrapText="1"/>
    </xf>
    <xf numFmtId="0" fontId="1" fillId="0" borderId="0" xfId="0" applyFont="1" applyAlignment="1">
      <alignment vertical="top" wrapText="1"/>
    </xf>
    <xf numFmtId="0" fontId="8" fillId="0" borderId="0" xfId="0" applyFont="1" applyAlignment="1">
      <alignment vertical="top" wrapText="1"/>
    </xf>
    <xf numFmtId="0" fontId="2" fillId="0" borderId="0" xfId="0" applyFont="1" applyAlignment="1">
      <alignment vertical="top" wrapText="1"/>
    </xf>
    <xf numFmtId="0" fontId="0" fillId="0" borderId="0" xfId="0" applyAlignment="1">
      <alignment horizontal="left" vertical="top" wrapText="1" indent="7"/>
    </xf>
    <xf numFmtId="0" fontId="1" fillId="2" borderId="0" xfId="0" applyFont="1" applyFill="1" applyAlignment="1">
      <alignment horizontal="left" wrapText="1"/>
    </xf>
    <xf numFmtId="0" fontId="0" fillId="0" borderId="0" xfId="0" applyAlignment="1">
      <alignment horizontal="left" vertical="top" wrapText="1"/>
    </xf>
    <xf numFmtId="0" fontId="24" fillId="0" borderId="0" xfId="0" applyFont="1"/>
    <xf numFmtId="0" fontId="8" fillId="0" borderId="7" xfId="0" applyFont="1" applyBorder="1" applyAlignment="1" applyProtection="1">
      <alignment horizontal="center" vertical="center"/>
      <protection locked="0"/>
    </xf>
    <xf numFmtId="0" fontId="9" fillId="0" borderId="0" xfId="0" applyFont="1" applyAlignment="1">
      <alignment horizontal="right" vertical="center"/>
    </xf>
    <xf numFmtId="164" fontId="9" fillId="0" borderId="0" xfId="0" applyNumberFormat="1" applyFont="1" applyAlignment="1">
      <alignment horizontal="center" vertical="center"/>
    </xf>
    <xf numFmtId="0" fontId="6" fillId="0" borderId="0" xfId="0" applyFont="1"/>
    <xf numFmtId="0" fontId="8" fillId="0" borderId="0" xfId="0" applyFont="1" applyAlignment="1">
      <alignment vertical="top"/>
    </xf>
    <xf numFmtId="0" fontId="6" fillId="2" borderId="14" xfId="0" applyFont="1" applyFill="1" applyBorder="1" applyAlignment="1">
      <alignment horizontal="right" vertical="center"/>
    </xf>
    <xf numFmtId="0" fontId="13" fillId="0" borderId="0" xfId="0" applyFont="1"/>
    <xf numFmtId="0" fontId="1" fillId="0" borderId="0" xfId="0" applyFont="1" applyAlignment="1">
      <alignment horizontal="left" wrapText="1" indent="1"/>
    </xf>
    <xf numFmtId="0" fontId="23" fillId="0" borderId="0" xfId="0" applyFont="1" applyAlignment="1">
      <alignment horizontal="left" vertical="top" wrapText="1"/>
    </xf>
    <xf numFmtId="0" fontId="11" fillId="0" borderId="0" xfId="0" applyFont="1" applyAlignment="1">
      <alignment horizontal="center" wrapText="1"/>
    </xf>
    <xf numFmtId="0" fontId="26" fillId="0" borderId="0" xfId="0" applyFont="1" applyAlignment="1" applyProtection="1">
      <alignment horizontal="right"/>
      <protection locked="0"/>
    </xf>
    <xf numFmtId="0" fontId="26" fillId="0" borderId="0" xfId="0" applyFont="1" applyProtection="1">
      <protection locked="0"/>
    </xf>
    <xf numFmtId="0" fontId="27" fillId="0" borderId="0" xfId="0" applyFont="1"/>
    <xf numFmtId="0" fontId="8" fillId="0" borderId="0" xfId="0" applyFont="1" applyAlignment="1">
      <alignment horizontal="left"/>
    </xf>
    <xf numFmtId="0" fontId="20" fillId="0" borderId="0" xfId="0" applyFont="1" applyAlignment="1">
      <alignment horizontal="left"/>
    </xf>
    <xf numFmtId="0" fontId="0" fillId="0" borderId="0" xfId="0" applyAlignment="1">
      <alignment wrapText="1"/>
    </xf>
    <xf numFmtId="44" fontId="0" fillId="2" borderId="21" xfId="0" applyNumberFormat="1" applyFill="1" applyBorder="1"/>
    <xf numFmtId="0" fontId="15" fillId="0" borderId="0" xfId="0" applyFont="1" applyAlignment="1">
      <alignment horizontal="center" vertical="center" wrapText="1"/>
    </xf>
    <xf numFmtId="0" fontId="0" fillId="0" borderId="0" xfId="0" applyAlignment="1">
      <alignment wrapText="1"/>
    </xf>
    <xf numFmtId="49" fontId="0" fillId="0" borderId="8"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0" fontId="0" fillId="0" borderId="0" xfId="0" applyAlignment="1" applyProtection="1">
      <alignment horizontal="center"/>
      <protection locked="0"/>
    </xf>
    <xf numFmtId="49" fontId="0" fillId="0" borderId="14" xfId="0" applyNumberFormat="1" applyBorder="1" applyAlignment="1" applyProtection="1">
      <alignment horizontal="left" vertical="center"/>
      <protection locked="0"/>
    </xf>
    <xf numFmtId="0" fontId="0" fillId="0" borderId="0" xfId="0" applyAlignment="1">
      <alignment horizontal="left" vertical="top" wrapText="1"/>
    </xf>
    <xf numFmtId="14" fontId="0" fillId="0" borderId="8" xfId="0" applyNumberFormat="1" applyBorder="1" applyAlignment="1" applyProtection="1">
      <alignment horizontal="center" vertical="center"/>
      <protection locked="0"/>
    </xf>
    <xf numFmtId="14" fontId="0" fillId="0" borderId="9" xfId="0" applyNumberFormat="1" applyBorder="1" applyAlignment="1" applyProtection="1">
      <alignment horizontal="center" vertical="center"/>
      <protection locked="0"/>
    </xf>
    <xf numFmtId="14" fontId="0" fillId="0" borderId="10" xfId="0" applyNumberFormat="1" applyBorder="1" applyAlignment="1" applyProtection="1">
      <alignment horizontal="center" vertical="center"/>
      <protection locked="0"/>
    </xf>
    <xf numFmtId="14" fontId="0" fillId="0" borderId="11" xfId="0" applyNumberFormat="1" applyBorder="1" applyAlignment="1" applyProtection="1">
      <alignment horizontal="center" vertical="center"/>
      <protection locked="0"/>
    </xf>
    <xf numFmtId="0" fontId="4" fillId="0" borderId="0" xfId="0" applyFont="1" applyAlignment="1">
      <alignment horizontal="center" wrapText="1"/>
    </xf>
    <xf numFmtId="0" fontId="4" fillId="0" borderId="0" xfId="0" applyFont="1" applyAlignment="1">
      <alignment horizontal="center"/>
    </xf>
    <xf numFmtId="0" fontId="1" fillId="4" borderId="3" xfId="0" applyFont="1" applyFill="1" applyBorder="1" applyAlignment="1">
      <alignment horizontal="center"/>
    </xf>
    <xf numFmtId="0" fontId="1" fillId="4" borderId="12" xfId="0" applyFont="1" applyFill="1" applyBorder="1" applyAlignment="1">
      <alignment horizontal="center"/>
    </xf>
    <xf numFmtId="0" fontId="1" fillId="4" borderId="1" xfId="0" applyFont="1" applyFill="1" applyBorder="1" applyAlignment="1">
      <alignment horizontal="center"/>
    </xf>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5" fillId="0" borderId="0" xfId="0" applyFont="1" applyAlignment="1">
      <alignment wrapText="1"/>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6" fillId="2" borderId="15" xfId="0" applyFont="1" applyFill="1" applyBorder="1" applyAlignment="1">
      <alignment horizontal="right" vertical="center" wrapText="1" indent="1"/>
    </xf>
    <xf numFmtId="0" fontId="6" fillId="2" borderId="16" xfId="0" applyFont="1" applyFill="1" applyBorder="1" applyAlignment="1">
      <alignment horizontal="right" vertical="center" wrapText="1" indent="1"/>
    </xf>
    <xf numFmtId="0" fontId="13" fillId="0" borderId="0" xfId="0" applyFont="1" applyAlignment="1">
      <alignment horizontal="right" vertical="center"/>
    </xf>
    <xf numFmtId="0" fontId="6" fillId="0" borderId="7" xfId="0" applyFont="1" applyBorder="1" applyAlignment="1">
      <alignment horizontal="right" vertical="center"/>
    </xf>
    <xf numFmtId="0" fontId="6" fillId="0" borderId="7" xfId="0" applyFont="1" applyBorder="1" applyAlignment="1">
      <alignment horizontal="right" vertical="center" indent="1"/>
    </xf>
    <xf numFmtId="0" fontId="9" fillId="5" borderId="7" xfId="0" applyFont="1" applyFill="1" applyBorder="1" applyAlignment="1">
      <alignment horizontal="center"/>
    </xf>
    <xf numFmtId="0" fontId="1" fillId="0" borderId="17" xfId="0" applyFont="1" applyBorder="1" applyAlignment="1">
      <alignment horizontal="left" wrapText="1" indent="3"/>
    </xf>
    <xf numFmtId="0" fontId="1" fillId="0" borderId="0" xfId="0" applyFont="1" applyAlignment="1">
      <alignment horizontal="left" wrapText="1" indent="3"/>
    </xf>
  </cellXfs>
  <cellStyles count="2">
    <cellStyle name="Hyperlink" xfId="1" builtinId="8"/>
    <cellStyle name="Normal" xfId="0" builtinId="0"/>
  </cellStyles>
  <dxfs count="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numFmt numFmtId="0" formatCode="General"/>
      <alignment horizontal="center" vertical="top" textRotation="0" wrapText="0" indent="0" justifyLastLine="0" shrinkToFit="0" readingOrder="0"/>
      <border diagonalUp="0" diagonalDown="0">
        <left style="thin">
          <color rgb="FFFFCDCD"/>
        </left>
        <right style="thin">
          <color rgb="FFFFCDCD"/>
        </right>
        <top style="thin">
          <color rgb="FFFFCDCD"/>
        </top>
        <bottom style="thin">
          <color rgb="FFFFCDCD"/>
        </bottom>
      </border>
      <protection locked="1" hidden="0"/>
    </dxf>
    <dxf>
      <numFmt numFmtId="0" formatCode="General"/>
      <alignment horizontal="center" vertical="top" textRotation="0" wrapText="0" indent="0" justifyLastLine="0" shrinkToFit="0" readingOrder="0"/>
      <border diagonalUp="0" diagonalDown="0">
        <left/>
        <right style="thin">
          <color rgb="FFFFCDCD"/>
        </right>
        <top style="thin">
          <color rgb="FFFFCDCD"/>
        </top>
        <bottom style="thin">
          <color rgb="FFFFCDCD"/>
        </bottom>
        <vertical/>
        <horizontal/>
      </border>
      <protection locked="1" hidden="0"/>
    </dxf>
    <dxf>
      <numFmt numFmtId="0" formatCode="General"/>
      <alignment horizontal="center" vertical="top" textRotation="0" wrapText="0" indent="0" justifyLastLine="0" shrinkToFit="0" readingOrder="0"/>
      <border diagonalUp="0" diagonalDown="0">
        <left/>
        <right style="thin">
          <color rgb="FFFFCDCD"/>
        </right>
        <top style="thin">
          <color rgb="FFFFCDCD"/>
        </top>
        <bottom style="thin">
          <color rgb="FFFFCDCD"/>
        </bottom>
      </border>
      <protection locked="1" hidden="0"/>
    </dxf>
    <dxf>
      <numFmt numFmtId="164" formatCode="&quot;£&quot;#,##0.00"/>
      <alignment horizontal="general" vertical="top" textRotation="0" wrapText="0" indent="0" justifyLastLine="0" shrinkToFit="0" readingOrder="0"/>
      <protection locked="0" hidden="1"/>
    </dxf>
    <dxf>
      <alignment horizontal="center"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1" indent="0" justifyLastLine="0" shrinkToFit="0" readingOrder="0"/>
      <protection locked="0" hidden="0"/>
    </dxf>
    <dxf>
      <alignment horizontal="left" vertical="top" textRotation="0" wrapText="0" indent="0" justifyLastLine="0" shrinkToFit="0" readingOrder="0"/>
      <protection locked="0" hidden="0"/>
    </dxf>
    <dxf>
      <alignment horizontal="left" vertical="top" textRotation="0" wrapText="0" indent="0" justifyLastLine="0" shrinkToFit="0" readingOrder="0"/>
      <protection locked="0" hidden="0"/>
    </dxf>
    <dxf>
      <numFmt numFmtId="19" formatCode="dd/mm/yyyy"/>
      <alignment horizontal="left" vertical="top" textRotation="0" wrapText="0" indent="0" justifyLastLine="0" shrinkToFit="0" readingOrder="0"/>
      <protection locked="0" hidden="0"/>
    </dxf>
    <dxf>
      <numFmt numFmtId="19" formatCode="dd/mm/yyyy"/>
      <alignment horizontal="left" vertical="top" textRotation="0" wrapText="0" indent="0" justifyLastLine="0" shrinkToFit="0" readingOrder="0"/>
      <protection locked="0" hidden="0"/>
    </dxf>
    <dxf>
      <alignment horizontal="center" vertical="top" textRotation="0" wrapText="0" indent="0" justifyLastLine="0" shrinkToFit="0" readingOrder="0"/>
      <protection locked="0" hidden="0"/>
    </dxf>
    <dxf>
      <alignment horizontal="general" vertical="top" textRotation="0" wrapText="0" indent="0" justifyLastLine="0" shrinkToFit="0" readingOrder="0"/>
      <protection locked="1" hidden="0"/>
    </dxf>
    <dxf>
      <font>
        <b/>
        <i val="0"/>
        <strike val="0"/>
        <condense val="0"/>
        <extend val="0"/>
        <outline val="0"/>
        <shadow val="0"/>
        <u val="none"/>
        <vertAlign val="baseline"/>
        <sz val="11"/>
        <color theme="1"/>
        <name val="Calibri"/>
        <scheme val="minor"/>
      </font>
      <fill>
        <patternFill patternType="solid">
          <fgColor indexed="64"/>
          <bgColor theme="0" tint="-0.249977111117893"/>
        </patternFill>
      </fill>
      <protection locked="1" hidden="0"/>
    </dxf>
    <dxf>
      <fill>
        <patternFill>
          <bgColor theme="7" tint="0.59996337778862885"/>
        </patternFill>
      </fill>
    </dxf>
    <dxf>
      <border>
        <left style="hair">
          <color auto="1"/>
        </left>
        <right style="hair">
          <color auto="1"/>
        </right>
        <top style="hair">
          <color auto="1"/>
        </top>
        <bottom style="hair">
          <color auto="1"/>
        </bottom>
        <vertical/>
        <horizontal/>
      </border>
    </dxf>
    <dxf>
      <font>
        <b val="0"/>
        <i/>
      </font>
    </dxf>
    <dxf>
      <border>
        <left style="thin">
          <color theme="2"/>
        </left>
        <right style="thin">
          <color theme="2"/>
        </right>
        <top style="thin">
          <color theme="2"/>
        </top>
        <bottom style="thin">
          <color theme="2"/>
        </bottom>
        <vertical style="thin">
          <color theme="2"/>
        </vertical>
        <horizontal style="thin">
          <color theme="2"/>
        </horizontal>
      </border>
    </dxf>
  </dxfs>
  <tableStyles count="1" defaultTableStyle="TableStyleMedium2" defaultPivotStyle="PivotStyleLight16">
    <tableStyle name="Table Style 1" pivot="0" count="1" xr9:uid="{00000000-0011-0000-FFFF-FFFF00000000}">
      <tableStyleElement type="wholeTable" dxfId="37"/>
    </tableStyle>
  </tableStyles>
  <colors>
    <mruColors>
      <color rgb="FFEA0000"/>
      <color rgb="FFFFFF99"/>
      <color rgb="FFFFCD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209550</xdr:colOff>
      <xdr:row>0</xdr:row>
      <xdr:rowOff>76200</xdr:rowOff>
    </xdr:from>
    <xdr:to>
      <xdr:col>1</xdr:col>
      <xdr:colOff>790575</xdr:colOff>
      <xdr:row>0</xdr:row>
      <xdr:rowOff>453016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116"/>
        <a:stretch/>
      </xdr:blipFill>
      <xdr:spPr>
        <a:xfrm>
          <a:off x="209550" y="76200"/>
          <a:ext cx="885825" cy="3768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214311</xdr:colOff>
      <xdr:row>0</xdr:row>
      <xdr:rowOff>166688</xdr:rowOff>
    </xdr:from>
    <xdr:to>
      <xdr:col>2</xdr:col>
      <xdr:colOff>23812</xdr:colOff>
      <xdr:row>1</xdr:row>
      <xdr:rowOff>3573</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2116"/>
        <a:stretch/>
      </xdr:blipFill>
      <xdr:spPr>
        <a:xfrm>
          <a:off x="214311" y="166688"/>
          <a:ext cx="1547814" cy="658416"/>
        </a:xfrm>
        <a:prstGeom prst="rect">
          <a:avLst/>
        </a:prstGeom>
      </xdr:spPr>
    </xdr:pic>
    <xdr:clientData/>
  </xdr:twoCellAnchor>
  <xdr:twoCellAnchor editAs="absolute">
    <xdr:from>
      <xdr:col>11</xdr:col>
      <xdr:colOff>297654</xdr:colOff>
      <xdr:row>45</xdr:row>
      <xdr:rowOff>59538</xdr:rowOff>
    </xdr:from>
    <xdr:to>
      <xdr:col>12</xdr:col>
      <xdr:colOff>660798</xdr:colOff>
      <xdr:row>55</xdr:row>
      <xdr:rowOff>172651</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rot="5400000">
          <a:off x="13727904" y="10203663"/>
          <a:ext cx="2053832" cy="1077519"/>
        </a:xfrm>
        <a:prstGeom prst="roundRect">
          <a:avLst/>
        </a:prstGeom>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lang="en-GB" sz="1100" b="1"/>
            <a:t>EFH Ref:</a:t>
          </a:r>
        </a:p>
      </xdr:txBody>
    </xdr:sp>
    <xdr:clientData/>
  </xdr:twoCellAnchor>
  <xdr:twoCellAnchor editAs="absolute">
    <xdr:from>
      <xdr:col>8</xdr:col>
      <xdr:colOff>940594</xdr:colOff>
      <xdr:row>0</xdr:row>
      <xdr:rowOff>535781</xdr:rowOff>
    </xdr:from>
    <xdr:to>
      <xdr:col>13</xdr:col>
      <xdr:colOff>0</xdr:colOff>
      <xdr:row>2</xdr:row>
      <xdr:rowOff>154781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12215813" y="535781"/>
          <a:ext cx="3119437" cy="6310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rgbClr val="FF0000"/>
              </a:solidFill>
            </a:rPr>
            <a:t>PLEASE</a:t>
          </a:r>
          <a:r>
            <a:rPr lang="en-GB" sz="1100" b="1" baseline="0">
              <a:solidFill>
                <a:srgbClr val="FF0000"/>
              </a:solidFill>
            </a:rPr>
            <a:t> NOTE: </a:t>
          </a:r>
          <a:r>
            <a:rPr lang="en-GB" sz="1100" b="1" baseline="0">
              <a:solidFill>
                <a:sysClr val="windowText" lastClr="000000"/>
              </a:solidFill>
            </a:rPr>
            <a:t>It is your responsibility to keep this tracker up to date to ensure you adhere to HMRC guidelines.</a:t>
          </a:r>
          <a:endParaRPr lang="en-GB" sz="1100" b="1">
            <a:solidFill>
              <a:sysClr val="windowText" lastClr="000000"/>
            </a:solidFill>
          </a:endParaRPr>
        </a:p>
      </xdr:txBody>
    </xdr: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claim" displayName="claim" ref="A12:M27" totalsRowShown="0" headerRowDxfId="33" dataDxfId="32">
  <tableColumns count="13">
    <tableColumn id="1" xr3:uid="{00000000-0010-0000-0000-000001000000}" name="Receipt No. *" dataDxfId="31"/>
    <tableColumn id="2" xr3:uid="{00000000-0010-0000-0000-000002000000}" name="Date of Activity *" dataDxfId="30"/>
    <tableColumn id="13" xr3:uid="{00000000-0010-0000-0000-00000D000000}" name="Cohort Code *" dataDxfId="29"/>
    <tableColumn id="3" xr3:uid="{00000000-0010-0000-0000-000003000000}" name="Reason for Claim *" dataDxfId="28"/>
    <tableColumn id="4" xr3:uid="{00000000-0010-0000-0000-000004000000}" name="Type of Expense *" dataDxfId="27"/>
    <tableColumn id="5" xr3:uid="{00000000-0010-0000-0000-000005000000}" name="Details" dataDxfId="26"/>
    <tableColumn id="6" xr3:uid="{00000000-0010-0000-0000-000006000000}" name="Location/Postcode_x000a_From" dataDxfId="25"/>
    <tableColumn id="7" xr3:uid="{00000000-0010-0000-0000-000007000000}" name="Location/Postcode_x000a_To" dataDxfId="24"/>
    <tableColumn id="8" xr3:uid="{00000000-0010-0000-0000-000008000000}" name="Miles_x000a_(Car only)" dataDxfId="23"/>
    <tableColumn id="10" xr3:uid="{00000000-0010-0000-0000-00000A000000}" name="Claim Amount (£) *" dataDxfId="22">
      <calculatedColumnFormula>IF(I13="","",IF(AND(N13&lt;10000,N12&lt;10000),I13*$M$8,IF(AND(N13&gt;10000,N12&gt;10000),I13*$M$9,(10000-N12)*$M$8+(I13-(10000-N12))*$M$9)))</calculatedColumnFormula>
    </tableColumn>
    <tableColumn id="12" xr3:uid="{00000000-0010-0000-0000-00000C000000}" name="Nominal" dataDxfId="21">
      <calculatedColumnFormula>IF(D13="","",VLOOKUP(D13&amp;E13,codes[],4,FALSE))</calculatedColumnFormula>
    </tableColumn>
    <tableColumn id="11" xr3:uid="{00000000-0010-0000-0000-00000B000000}" name="Cost Centre" dataDxfId="20">
      <calculatedColumnFormula>_xlfn.IFNA(IF(claim[[#This Row],[Cohort Code *]]="","",VLOOKUP(IF(LEFT(claim[[#This Row],[Cohort Code *]],1)="7",LEFT(claim[[#This Row],[Cohort Code *]],8),LEFT(claim[[#This Row],[Cohort Code *]],6)),'Portfolio List'!A:H,5,FALSE)),"")</calculatedColumnFormula>
    </tableColumn>
    <tableColumn id="14" xr3:uid="{00000000-0010-0000-0000-00000E000000}" name="Dept" dataDxfId="19">
      <calculatedColumnFormula>_xlfn.IFNA(IF(claim[[#This Row],[Cohort Code *]]="","",VLOOKUP(IF(LEFT(claim[[#This Row],[Cohort Code *]],1)="7",LEFT(claim[[#This Row],[Cohort Code *]],8),LEFT(claim[[#This Row],[Cohort Code *]],6)),'Portfolio List'!A:H,6,FALSE)),"")</calculatedColumnFormula>
    </tableColumn>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marking" displayName="marking" ref="G1:G4" totalsRowShown="0" headerRowDxfId="18">
  <autoFilter ref="G1:G4" xr:uid="{00000000-0009-0000-0100-000001000000}"/>
  <sortState xmlns:xlrd2="http://schemas.microsoft.com/office/spreadsheetml/2017/richdata2" ref="G2:G4">
    <sortCondition ref="G1:G4"/>
  </sortState>
  <tableColumns count="1">
    <tableColumn id="1" xr3:uid="{00000000-0010-0000-0100-000001000000}" name="Marking"/>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observer" displayName="observer" ref="H1:H7" totalsRowShown="0" headerRowDxfId="17">
  <autoFilter ref="H1:H7" xr:uid="{00000000-0009-0000-0100-000002000000}"/>
  <sortState xmlns:xlrd2="http://schemas.microsoft.com/office/spreadsheetml/2017/richdata2" ref="H2:H7">
    <sortCondition ref="H1:H7"/>
  </sortState>
  <tableColumns count="1">
    <tableColumn id="1" xr3:uid="{00000000-0010-0000-0200-000001000000}" name="Observer"/>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other" displayName="other" ref="I1:I10" totalsRowShown="0" headerRowDxfId="16">
  <autoFilter ref="I1:I10" xr:uid="{00000000-0009-0000-0100-000004000000}"/>
  <sortState xmlns:xlrd2="http://schemas.microsoft.com/office/spreadsheetml/2017/richdata2" ref="I2:I10">
    <sortCondition ref="I1:I10"/>
  </sortState>
  <tableColumns count="1">
    <tableColumn id="1" xr3:uid="{00000000-0010-0000-0300-000001000000}" name="Other"/>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codes" displayName="codes" ref="A1:D33" totalsRowShown="0" headerRowDxfId="15">
  <autoFilter ref="A1:D33" xr:uid="{00000000-0009-0000-0100-000006000000}"/>
  <sortState xmlns:xlrd2="http://schemas.microsoft.com/office/spreadsheetml/2017/richdata2" ref="A2:D33">
    <sortCondition ref="B2:B33"/>
    <sortCondition ref="C2:C33"/>
  </sortState>
  <tableColumns count="4">
    <tableColumn id="5" xr3:uid="{00000000-0010-0000-0400-000005000000}" name="Lookup">
      <calculatedColumnFormula>codes[[#This Row],[Category]]&amp;codes[[#This Row],[Description]]</calculatedColumnFormula>
    </tableColumn>
    <tableColumn id="1" xr3:uid="{00000000-0010-0000-0400-000001000000}" name="Category"/>
    <tableColumn id="2" xr3:uid="{00000000-0010-0000-0400-000002000000}" name="Description"/>
    <tableColumn id="3" xr3:uid="{00000000-0010-0000-0400-000003000000}" name="Nominal"/>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reason" displayName="reason" ref="F1:F6" totalsRowShown="0" headerRowDxfId="14">
  <autoFilter ref="F1:F6" xr:uid="{00000000-0009-0000-0100-000007000000}"/>
  <sortState xmlns:xlrd2="http://schemas.microsoft.com/office/spreadsheetml/2017/richdata2" ref="F2:F6">
    <sortCondition ref="F1:F6"/>
  </sortState>
  <tableColumns count="1">
    <tableColumn id="1" xr3:uid="{00000000-0010-0000-0500-000001000000}" name="Reason"/>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coursetraining" displayName="coursetraining" ref="J1:J8" totalsRowShown="0" headerRowDxfId="13">
  <autoFilter ref="J1:J8" xr:uid="{00000000-0009-0000-0100-000005000000}"/>
  <sortState xmlns:xlrd2="http://schemas.microsoft.com/office/spreadsheetml/2017/richdata2" ref="J2:J8">
    <sortCondition ref="J1:J8"/>
  </sortState>
  <tableColumns count="1">
    <tableColumn id="1" xr3:uid="{00000000-0010-0000-0600-000001000000}" name="Course Training"/>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Induction" displayName="Induction" ref="K1:K7" totalsRowShown="0" headerRowDxfId="12">
  <autoFilter ref="K1:K7" xr:uid="{00000000-0009-0000-0100-000003000000}"/>
  <sortState xmlns:xlrd2="http://schemas.microsoft.com/office/spreadsheetml/2017/richdata2" ref="K2:K7">
    <sortCondition ref="K1:K7"/>
  </sortState>
  <tableColumns count="1">
    <tableColumn id="1" xr3:uid="{00000000-0010-0000-0700-000001000000}" name="Induction"/>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finance@educationforhealth.org"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8" Type="http://schemas.openxmlformats.org/officeDocument/2006/relationships/table" Target="../tables/table8.xml"/><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printerSettings" Target="../printerSettings/printerSettings3.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L21"/>
  <sheetViews>
    <sheetView showGridLines="0" zoomScaleNormal="100" workbookViewId="0">
      <selection activeCell="B3" sqref="B3"/>
    </sheetView>
  </sheetViews>
  <sheetFormatPr defaultRowHeight="14.45"/>
  <cols>
    <col min="1" max="1" width="4.5703125" style="16" customWidth="1"/>
    <col min="2" max="2" width="100.5703125" style="48" customWidth="1"/>
  </cols>
  <sheetData>
    <row r="1" spans="1:12" ht="44.25" customHeight="1">
      <c r="A1" s="73" t="s">
        <v>0</v>
      </c>
      <c r="B1" s="73"/>
      <c r="C1" s="17"/>
      <c r="D1" s="14"/>
      <c r="E1" s="14"/>
      <c r="F1" s="14"/>
      <c r="G1" s="14"/>
      <c r="H1" s="14"/>
      <c r="I1" s="14"/>
      <c r="J1" s="14"/>
      <c r="K1" s="14"/>
      <c r="L1" s="14"/>
    </row>
    <row r="3" spans="1:12" ht="57.95">
      <c r="A3" s="16" t="s">
        <v>1</v>
      </c>
      <c r="B3" s="48" t="s">
        <v>2</v>
      </c>
    </row>
    <row r="4" spans="1:12" ht="43.5">
      <c r="A4" s="16" t="s">
        <v>3</v>
      </c>
      <c r="B4" s="48" t="s">
        <v>4</v>
      </c>
    </row>
    <row r="5" spans="1:12" ht="29.1">
      <c r="A5" s="16" t="s">
        <v>5</v>
      </c>
      <c r="B5" s="48" t="s">
        <v>6</v>
      </c>
    </row>
    <row r="6" spans="1:12" ht="43.5">
      <c r="A6" s="16" t="s">
        <v>7</v>
      </c>
      <c r="B6" s="48" t="s">
        <v>8</v>
      </c>
    </row>
    <row r="8" spans="1:12" ht="15.6">
      <c r="B8" s="51" t="s">
        <v>9</v>
      </c>
    </row>
    <row r="9" spans="1:12" ht="43.5">
      <c r="A9" s="16" t="s">
        <v>1</v>
      </c>
      <c r="B9" s="49" t="s">
        <v>10</v>
      </c>
    </row>
    <row r="10" spans="1:12" ht="57.95">
      <c r="A10" s="16" t="s">
        <v>3</v>
      </c>
      <c r="B10" s="50" t="s">
        <v>11</v>
      </c>
    </row>
    <row r="11" spans="1:12" ht="29.1">
      <c r="A11" s="16" t="s">
        <v>5</v>
      </c>
      <c r="B11" s="48" t="s">
        <v>12</v>
      </c>
    </row>
    <row r="12" spans="1:12" ht="43.5">
      <c r="A12" s="16" t="s">
        <v>7</v>
      </c>
      <c r="B12" s="48" t="s">
        <v>13</v>
      </c>
    </row>
    <row r="13" spans="1:12" ht="29.1">
      <c r="A13" s="16" t="s">
        <v>14</v>
      </c>
      <c r="B13" s="48" t="s">
        <v>15</v>
      </c>
    </row>
    <row r="14" spans="1:12" ht="43.5">
      <c r="A14" s="16" t="s">
        <v>16</v>
      </c>
      <c r="B14" s="48" t="s">
        <v>17</v>
      </c>
    </row>
    <row r="15" spans="1:12" ht="43.5">
      <c r="A15" s="16" t="s">
        <v>18</v>
      </c>
      <c r="B15" s="48" t="s">
        <v>19</v>
      </c>
    </row>
    <row r="16" spans="1:12">
      <c r="B16" s="47" t="s">
        <v>20</v>
      </c>
    </row>
    <row r="17" spans="1:2">
      <c r="B17" s="47" t="s">
        <v>21</v>
      </c>
    </row>
    <row r="18" spans="1:2">
      <c r="B18" s="52" t="s">
        <v>22</v>
      </c>
    </row>
    <row r="19" spans="1:2">
      <c r="B19" s="52" t="s">
        <v>23</v>
      </c>
    </row>
    <row r="20" spans="1:2" ht="29.1">
      <c r="B20" s="52" t="s">
        <v>24</v>
      </c>
    </row>
    <row r="21" spans="1:2">
      <c r="A21" s="16" t="s">
        <v>25</v>
      </c>
      <c r="B21" s="48" t="s">
        <v>26</v>
      </c>
    </row>
  </sheetData>
  <sheetProtection selectLockedCells="1" selectUnlockedCells="1"/>
  <mergeCells count="1">
    <mergeCell ref="A1:B1"/>
  </mergeCells>
  <printOptions horizontalCentered="1"/>
  <pageMargins left="0.7" right="0.7" top="0.75" bottom="0.75" header="0.3" footer="0.3"/>
  <pageSetup paperSize="9" scale="95"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Y51"/>
  <sheetViews>
    <sheetView showGridLines="0" tabSelected="1" zoomScale="80" zoomScaleNormal="80" workbookViewId="0">
      <selection activeCell="C5" sqref="C5:E5"/>
    </sheetView>
  </sheetViews>
  <sheetFormatPr defaultColWidth="9.140625" defaultRowHeight="14.45"/>
  <cols>
    <col min="1" max="1" width="9.42578125" customWidth="1"/>
    <col min="2" max="3" width="16.5703125" customWidth="1"/>
    <col min="4" max="4" width="22.28515625" customWidth="1"/>
    <col min="5" max="5" width="25.85546875" bestFit="1" customWidth="1"/>
    <col min="6" max="6" width="41.140625" customWidth="1"/>
    <col min="7" max="8" width="18.5703125" customWidth="1"/>
    <col min="9" max="10" width="14.42578125" customWidth="1"/>
    <col min="11" max="12" width="10.7109375" customWidth="1"/>
    <col min="13" max="13" width="10.5703125" customWidth="1"/>
    <col min="14" max="14" width="9.140625" hidden="1" customWidth="1"/>
  </cols>
  <sheetData>
    <row r="1" spans="1:14" ht="64.5" customHeight="1">
      <c r="A1" s="86" t="s">
        <v>27</v>
      </c>
      <c r="B1" s="87"/>
      <c r="C1" s="87"/>
      <c r="D1" s="87"/>
      <c r="E1" s="87"/>
      <c r="F1" s="87"/>
      <c r="G1" s="87"/>
      <c r="H1" s="87"/>
      <c r="I1" s="87"/>
      <c r="J1" s="87"/>
      <c r="K1" s="87"/>
      <c r="L1" s="87"/>
      <c r="M1" s="87"/>
    </row>
    <row r="4" spans="1:14" ht="15" customHeight="1">
      <c r="B4" s="95" t="s">
        <v>28</v>
      </c>
      <c r="C4" s="96"/>
      <c r="D4" s="96"/>
      <c r="E4" s="97"/>
      <c r="F4" s="104"/>
      <c r="G4" s="105"/>
      <c r="H4" s="63"/>
      <c r="J4" s="103" t="s">
        <v>29</v>
      </c>
      <c r="K4" s="103"/>
      <c r="L4" s="103"/>
      <c r="M4" s="103"/>
    </row>
    <row r="5" spans="1:14" ht="15" customHeight="1">
      <c r="B5" s="61" t="s">
        <v>30</v>
      </c>
      <c r="C5" s="80"/>
      <c r="D5" s="80"/>
      <c r="E5" s="80"/>
      <c r="F5" s="104"/>
      <c r="G5" s="105"/>
      <c r="H5" s="63"/>
      <c r="J5" s="101" t="s">
        <v>31</v>
      </c>
      <c r="K5" s="101"/>
      <c r="L5" s="101"/>
      <c r="M5" s="56"/>
    </row>
    <row r="6" spans="1:14" ht="15" customHeight="1">
      <c r="B6" s="98" t="s">
        <v>32</v>
      </c>
      <c r="C6" s="80"/>
      <c r="D6" s="80"/>
      <c r="E6" s="80"/>
      <c r="F6" s="54"/>
      <c r="G6" s="5"/>
      <c r="J6" s="102" t="s">
        <v>33</v>
      </c>
      <c r="K6" s="102"/>
      <c r="L6" s="102"/>
      <c r="M6" s="46">
        <f>SUM(claim[Miles
(Car only)])</f>
        <v>0</v>
      </c>
    </row>
    <row r="7" spans="1:14" ht="15" customHeight="1">
      <c r="B7" s="99"/>
      <c r="C7" s="80"/>
      <c r="D7" s="80"/>
      <c r="E7" s="80"/>
      <c r="F7" s="64"/>
      <c r="J7" s="102" t="s">
        <v>34</v>
      </c>
      <c r="K7" s="102"/>
      <c r="L7" s="102"/>
      <c r="M7" s="46">
        <f>M5+M6</f>
        <v>0</v>
      </c>
    </row>
    <row r="8" spans="1:14" ht="15" customHeight="1">
      <c r="B8" s="98" t="s">
        <v>35</v>
      </c>
      <c r="C8" s="80"/>
      <c r="D8" s="80"/>
      <c r="E8" s="80"/>
      <c r="F8" s="33"/>
      <c r="K8" s="55"/>
      <c r="L8" s="57" t="s">
        <v>36</v>
      </c>
      <c r="M8" s="58">
        <v>0.45</v>
      </c>
    </row>
    <row r="9" spans="1:14">
      <c r="B9" s="99"/>
      <c r="C9" s="80"/>
      <c r="D9" s="80"/>
      <c r="E9" s="80"/>
      <c r="J9" s="65"/>
      <c r="K9" s="55"/>
      <c r="L9" s="57" t="s">
        <v>37</v>
      </c>
      <c r="M9" s="58">
        <v>0.25</v>
      </c>
    </row>
    <row r="10" spans="1:14" ht="15" customHeight="1">
      <c r="A10" s="100" t="s">
        <v>38</v>
      </c>
      <c r="B10" s="100"/>
      <c r="N10" s="67"/>
    </row>
    <row r="11" spans="1:14" ht="18.75" customHeight="1">
      <c r="A11" s="100"/>
      <c r="B11" s="100"/>
      <c r="G11" s="91" t="s">
        <v>39</v>
      </c>
      <c r="H11" s="92"/>
      <c r="I11" s="93"/>
      <c r="K11" s="88" t="s">
        <v>40</v>
      </c>
      <c r="L11" s="89"/>
      <c r="M11" s="90"/>
      <c r="N11" s="66"/>
    </row>
    <row r="12" spans="1:14" s="1" customFormat="1" ht="33" customHeight="1">
      <c r="A12" s="2" t="s">
        <v>41</v>
      </c>
      <c r="B12" s="2" t="s">
        <v>42</v>
      </c>
      <c r="C12" s="2" t="s">
        <v>43</v>
      </c>
      <c r="D12" s="3" t="s">
        <v>44</v>
      </c>
      <c r="E12" s="3" t="s">
        <v>45</v>
      </c>
      <c r="F12" s="3" t="s">
        <v>46</v>
      </c>
      <c r="G12" s="53" t="s">
        <v>47</v>
      </c>
      <c r="H12" s="53" t="s">
        <v>48</v>
      </c>
      <c r="I12" s="2" t="s">
        <v>49</v>
      </c>
      <c r="J12" s="2" t="s">
        <v>50</v>
      </c>
      <c r="K12" s="4" t="s">
        <v>51</v>
      </c>
      <c r="L12" s="4" t="s">
        <v>52</v>
      </c>
      <c r="M12" s="4" t="s">
        <v>53</v>
      </c>
      <c r="N12" s="59">
        <f>M5</f>
        <v>0</v>
      </c>
    </row>
    <row r="13" spans="1:14" s="5" customFormat="1">
      <c r="A13" s="10"/>
      <c r="B13" s="22"/>
      <c r="C13" s="19"/>
      <c r="D13" s="19"/>
      <c r="E13" s="19"/>
      <c r="F13" s="18"/>
      <c r="G13" s="19"/>
      <c r="H13" s="19"/>
      <c r="I13" s="10"/>
      <c r="J13" s="26" t="str">
        <f t="shared" ref="J13:J27" si="0">IF(I13="","",IF(AND(N13&lt;10000,N12&lt;10000),I13*$M$8,IF(AND(N13&gt;10000,N12&gt;10000),I13*$M$9,(10000-N12)*$M$8+(I13-(10000-N12))*$M$9)))</f>
        <v/>
      </c>
      <c r="K13" s="20" t="str">
        <f>IF(D13="","",VLOOKUP(D13&amp;E13,codes[],4,FALSE))</f>
        <v/>
      </c>
      <c r="L13" s="20" t="str">
        <f>_xlfn.IFNA(IF(claim[[#This Row],[Cohort Code *]]="","",VLOOKUP(IF(LEFT(claim[[#This Row],[Cohort Code *]],1)="7",LEFT(claim[[#This Row],[Cohort Code *]],8),LEFT(claim[[#This Row],[Cohort Code *]],6)),'Portfolio List'!A:H,5,FALSE)),"")</f>
        <v/>
      </c>
      <c r="M13" s="21" t="str">
        <f>_xlfn.IFNA(IF(claim[[#This Row],[Cohort Code *]]="","",VLOOKUP(IF(LEFT(claim[[#This Row],[Cohort Code *]],1)="7",LEFT(claim[[#This Row],[Cohort Code *]],8),LEFT(claim[[#This Row],[Cohort Code *]],6)),'Portfolio List'!A:H,6,FALSE)),"")</f>
        <v/>
      </c>
      <c r="N13" s="60">
        <f>N12+claim[[#This Row],[Miles
(Car only)]]</f>
        <v>0</v>
      </c>
    </row>
    <row r="14" spans="1:14">
      <c r="A14" s="10"/>
      <c r="B14" s="22"/>
      <c r="C14" s="19"/>
      <c r="D14" s="19"/>
      <c r="E14" s="19"/>
      <c r="F14" s="18"/>
      <c r="G14" s="19"/>
      <c r="H14" s="19"/>
      <c r="I14" s="10"/>
      <c r="J14" s="26" t="str">
        <f t="shared" si="0"/>
        <v/>
      </c>
      <c r="K14" s="20" t="str">
        <f>IF(D14="","",VLOOKUP(D14&amp;E14,codes[],4,FALSE))</f>
        <v/>
      </c>
      <c r="L14" s="20" t="str">
        <f>_xlfn.IFNA(IF(claim[[#This Row],[Cohort Code *]]="","",VLOOKUP(IF(LEFT(claim[[#This Row],[Cohort Code *]],1)="7",LEFT(claim[[#This Row],[Cohort Code *]],8),LEFT(claim[[#This Row],[Cohort Code *]],6)),'Portfolio List'!A:H,5,FALSE)),"")</f>
        <v/>
      </c>
      <c r="M14" s="21" t="str">
        <f>_xlfn.IFNA(IF(claim[[#This Row],[Cohort Code *]]="","",VLOOKUP(IF(LEFT(claim[[#This Row],[Cohort Code *]],1)="7",LEFT(claim[[#This Row],[Cohort Code *]],8),LEFT(claim[[#This Row],[Cohort Code *]],6)),'Portfolio List'!A:H,6,FALSE)),"")</f>
        <v/>
      </c>
      <c r="N14" s="60">
        <f>N13+claim[[#This Row],[Miles
(Car only)]]</f>
        <v>0</v>
      </c>
    </row>
    <row r="15" spans="1:14">
      <c r="A15" s="10"/>
      <c r="B15" s="22"/>
      <c r="C15" s="19"/>
      <c r="D15" s="19"/>
      <c r="E15" s="19"/>
      <c r="F15" s="18"/>
      <c r="G15" s="19"/>
      <c r="H15" s="19"/>
      <c r="I15" s="10"/>
      <c r="J15" s="26" t="str">
        <f t="shared" si="0"/>
        <v/>
      </c>
      <c r="K15" s="20" t="str">
        <f>IF(D15="","",VLOOKUP(D15&amp;E15,codes[],4,FALSE))</f>
        <v/>
      </c>
      <c r="L15" s="20" t="str">
        <f>_xlfn.IFNA(IF(claim[[#This Row],[Cohort Code *]]="","",VLOOKUP(IF(LEFT(claim[[#This Row],[Cohort Code *]],1)="7",LEFT(claim[[#This Row],[Cohort Code *]],8),LEFT(claim[[#This Row],[Cohort Code *]],6)),'Portfolio List'!A:H,5,FALSE)),"")</f>
        <v/>
      </c>
      <c r="M15" s="21" t="str">
        <f>_xlfn.IFNA(IF(claim[[#This Row],[Cohort Code *]]="","",VLOOKUP(IF(LEFT(claim[[#This Row],[Cohort Code *]],1)="7",LEFT(claim[[#This Row],[Cohort Code *]],8),LEFT(claim[[#This Row],[Cohort Code *]],6)),'Portfolio List'!A:H,6,FALSE)),"")</f>
        <v/>
      </c>
      <c r="N15" s="60">
        <f>N14+claim[[#This Row],[Miles
(Car only)]]</f>
        <v>0</v>
      </c>
    </row>
    <row r="16" spans="1:14">
      <c r="A16" s="10"/>
      <c r="B16" s="22"/>
      <c r="C16" s="19"/>
      <c r="D16" s="19"/>
      <c r="E16" s="19"/>
      <c r="F16" s="18"/>
      <c r="G16" s="19"/>
      <c r="H16" s="19"/>
      <c r="I16" s="10"/>
      <c r="J16" s="26" t="str">
        <f t="shared" si="0"/>
        <v/>
      </c>
      <c r="K16" s="20" t="str">
        <f>IF(D16="","",VLOOKUP(D16&amp;E16,codes[],4,FALSE))</f>
        <v/>
      </c>
      <c r="L16" s="20" t="str">
        <f>_xlfn.IFNA(IF(claim[[#This Row],[Cohort Code *]]="","",VLOOKUP(IF(LEFT(claim[[#This Row],[Cohort Code *]],1)="7",LEFT(claim[[#This Row],[Cohort Code *]],8),LEFT(claim[[#This Row],[Cohort Code *]],6)),'Portfolio List'!A:H,5,FALSE)),"")</f>
        <v/>
      </c>
      <c r="M16" s="21" t="str">
        <f>_xlfn.IFNA(IF(claim[[#This Row],[Cohort Code *]]="","",VLOOKUP(IF(LEFT(claim[[#This Row],[Cohort Code *]],1)="7",LEFT(claim[[#This Row],[Cohort Code *]],8),LEFT(claim[[#This Row],[Cohort Code *]],6)),'Portfolio List'!A:H,6,FALSE)),"")</f>
        <v/>
      </c>
      <c r="N16" s="60">
        <f>N15+claim[[#This Row],[Miles
(Car only)]]</f>
        <v>0</v>
      </c>
    </row>
    <row r="17" spans="1:14">
      <c r="A17" s="10"/>
      <c r="B17" s="22"/>
      <c r="C17" s="19"/>
      <c r="D17" s="19"/>
      <c r="E17" s="19"/>
      <c r="F17" s="18"/>
      <c r="G17" s="19"/>
      <c r="H17" s="19"/>
      <c r="I17" s="10"/>
      <c r="J17" s="26" t="str">
        <f t="shared" si="0"/>
        <v/>
      </c>
      <c r="K17" s="20" t="str">
        <f>IF(D17="","",VLOOKUP(D17&amp;E17,codes[],4,FALSE))</f>
        <v/>
      </c>
      <c r="L17" s="20" t="str">
        <f>_xlfn.IFNA(IF(claim[[#This Row],[Cohort Code *]]="","",VLOOKUP(IF(LEFT(claim[[#This Row],[Cohort Code *]],1)="7",LEFT(claim[[#This Row],[Cohort Code *]],8),LEFT(claim[[#This Row],[Cohort Code *]],6)),'Portfolio List'!A:H,5,FALSE)),"")</f>
        <v/>
      </c>
      <c r="M17" s="21" t="str">
        <f>_xlfn.IFNA(IF(claim[[#This Row],[Cohort Code *]]="","",VLOOKUP(IF(LEFT(claim[[#This Row],[Cohort Code *]],1)="7",LEFT(claim[[#This Row],[Cohort Code *]],8),LEFT(claim[[#This Row],[Cohort Code *]],6)),'Portfolio List'!A:H,6,FALSE)),"")</f>
        <v/>
      </c>
      <c r="N17" s="60">
        <f>N16+claim[[#This Row],[Miles
(Car only)]]</f>
        <v>0</v>
      </c>
    </row>
    <row r="18" spans="1:14">
      <c r="A18" s="10"/>
      <c r="B18" s="22"/>
      <c r="C18" s="19"/>
      <c r="D18" s="19"/>
      <c r="E18" s="19"/>
      <c r="F18" s="18"/>
      <c r="G18" s="19"/>
      <c r="H18" s="19"/>
      <c r="I18" s="10"/>
      <c r="J18" s="26" t="str">
        <f t="shared" si="0"/>
        <v/>
      </c>
      <c r="K18" s="20" t="str">
        <f>IF(D18="","",VLOOKUP(D18&amp;E18,codes[],4,FALSE))</f>
        <v/>
      </c>
      <c r="L18" s="20" t="str">
        <f>_xlfn.IFNA(IF(claim[[#This Row],[Cohort Code *]]="","",VLOOKUP(IF(LEFT(claim[[#This Row],[Cohort Code *]],1)="7",LEFT(claim[[#This Row],[Cohort Code *]],8),LEFT(claim[[#This Row],[Cohort Code *]],6)),'Portfolio List'!A:H,5,FALSE)),"")</f>
        <v/>
      </c>
      <c r="M18" s="21" t="str">
        <f>_xlfn.IFNA(IF(claim[[#This Row],[Cohort Code *]]="","",VLOOKUP(IF(LEFT(claim[[#This Row],[Cohort Code *]],1)="7",LEFT(claim[[#This Row],[Cohort Code *]],8),LEFT(claim[[#This Row],[Cohort Code *]],6)),'Portfolio List'!A:H,6,FALSE)),"")</f>
        <v/>
      </c>
      <c r="N18" s="60">
        <f>N17+claim[[#This Row],[Miles
(Car only)]]</f>
        <v>0</v>
      </c>
    </row>
    <row r="19" spans="1:14">
      <c r="A19" s="10"/>
      <c r="B19" s="22"/>
      <c r="C19" s="19"/>
      <c r="D19" s="19"/>
      <c r="E19" s="19"/>
      <c r="F19" s="18"/>
      <c r="G19" s="19"/>
      <c r="H19" s="19"/>
      <c r="I19" s="10"/>
      <c r="J19" s="26" t="str">
        <f t="shared" si="0"/>
        <v/>
      </c>
      <c r="K19" s="20" t="str">
        <f>IF(D19="","",VLOOKUP(D19&amp;E19,codes[],4,FALSE))</f>
        <v/>
      </c>
      <c r="L19" s="20" t="str">
        <f>_xlfn.IFNA(IF(claim[[#This Row],[Cohort Code *]]="","",VLOOKUP(IF(LEFT(claim[[#This Row],[Cohort Code *]],1)="7",LEFT(claim[[#This Row],[Cohort Code *]],8),LEFT(claim[[#This Row],[Cohort Code *]],6)),'Portfolio List'!A:H,5,FALSE)),"")</f>
        <v/>
      </c>
      <c r="M19" s="21" t="str">
        <f>_xlfn.IFNA(IF(claim[[#This Row],[Cohort Code *]]="","",VLOOKUP(IF(LEFT(claim[[#This Row],[Cohort Code *]],1)="7",LEFT(claim[[#This Row],[Cohort Code *]],8),LEFT(claim[[#This Row],[Cohort Code *]],6)),'Portfolio List'!A:H,6,FALSE)),"")</f>
        <v/>
      </c>
      <c r="N19" s="60">
        <f>N18+claim[[#This Row],[Miles
(Car only)]]</f>
        <v>0</v>
      </c>
    </row>
    <row r="20" spans="1:14">
      <c r="A20" s="10"/>
      <c r="B20" s="22"/>
      <c r="C20" s="19"/>
      <c r="D20" s="19"/>
      <c r="E20" s="19"/>
      <c r="F20" s="18"/>
      <c r="G20" s="19"/>
      <c r="H20" s="19"/>
      <c r="I20" s="10"/>
      <c r="J20" s="26" t="str">
        <f t="shared" si="0"/>
        <v/>
      </c>
      <c r="K20" s="20" t="str">
        <f>IF(D20="","",VLOOKUP(D20&amp;E20,codes[],4,FALSE))</f>
        <v/>
      </c>
      <c r="L20" s="20" t="str">
        <f>_xlfn.IFNA(IF(claim[[#This Row],[Cohort Code *]]="","",VLOOKUP(IF(LEFT(claim[[#This Row],[Cohort Code *]],1)="7",LEFT(claim[[#This Row],[Cohort Code *]],8),LEFT(claim[[#This Row],[Cohort Code *]],6)),'Portfolio List'!A:H,5,FALSE)),"")</f>
        <v/>
      </c>
      <c r="M20" s="21" t="str">
        <f>_xlfn.IFNA(IF(claim[[#This Row],[Cohort Code *]]="","",VLOOKUP(IF(LEFT(claim[[#This Row],[Cohort Code *]],1)="7",LEFT(claim[[#This Row],[Cohort Code *]],8),LEFT(claim[[#This Row],[Cohort Code *]],6)),'Portfolio List'!A:H,6,FALSE)),"")</f>
        <v/>
      </c>
      <c r="N20" s="60">
        <f>N19+claim[[#This Row],[Miles
(Car only)]]</f>
        <v>0</v>
      </c>
    </row>
    <row r="21" spans="1:14">
      <c r="A21" s="10"/>
      <c r="B21" s="22"/>
      <c r="C21" s="19"/>
      <c r="D21" s="19"/>
      <c r="E21" s="19"/>
      <c r="F21" s="18"/>
      <c r="G21" s="19"/>
      <c r="H21" s="19"/>
      <c r="I21" s="10"/>
      <c r="J21" s="26" t="str">
        <f t="shared" si="0"/>
        <v/>
      </c>
      <c r="K21" s="20" t="str">
        <f>IF(D21="","",VLOOKUP(D21&amp;E21,codes[],4,FALSE))</f>
        <v/>
      </c>
      <c r="L21" s="20" t="str">
        <f>_xlfn.IFNA(IF(claim[[#This Row],[Cohort Code *]]="","",VLOOKUP(IF(LEFT(claim[[#This Row],[Cohort Code *]],1)="7",LEFT(claim[[#This Row],[Cohort Code *]],8),LEFT(claim[[#This Row],[Cohort Code *]],6)),'Portfolio List'!A:H,5,FALSE)),"")</f>
        <v/>
      </c>
      <c r="M21" s="21" t="str">
        <f>_xlfn.IFNA(IF(claim[[#This Row],[Cohort Code *]]="","",VLOOKUP(IF(LEFT(claim[[#This Row],[Cohort Code *]],1)="7",LEFT(claim[[#This Row],[Cohort Code *]],8),LEFT(claim[[#This Row],[Cohort Code *]],6)),'Portfolio List'!A:H,6,FALSE)),"")</f>
        <v/>
      </c>
      <c r="N21" s="60">
        <f>N20+claim[[#This Row],[Miles
(Car only)]]</f>
        <v>0</v>
      </c>
    </row>
    <row r="22" spans="1:14">
      <c r="A22" s="10"/>
      <c r="B22" s="22"/>
      <c r="C22" s="19"/>
      <c r="D22" s="19"/>
      <c r="E22" s="19"/>
      <c r="F22" s="18"/>
      <c r="G22" s="19"/>
      <c r="H22" s="19"/>
      <c r="I22" s="10"/>
      <c r="J22" s="26" t="str">
        <f t="shared" si="0"/>
        <v/>
      </c>
      <c r="K22" s="20" t="str">
        <f>IF(D22="","",VLOOKUP(D22&amp;E22,codes[],4,FALSE))</f>
        <v/>
      </c>
      <c r="L22" s="20" t="str">
        <f>_xlfn.IFNA(IF(claim[[#This Row],[Cohort Code *]]="","",VLOOKUP(IF(LEFT(claim[[#This Row],[Cohort Code *]],1)="7",LEFT(claim[[#This Row],[Cohort Code *]],8),LEFT(claim[[#This Row],[Cohort Code *]],6)),'Portfolio List'!A:H,5,FALSE)),"")</f>
        <v/>
      </c>
      <c r="M22" s="21" t="str">
        <f>_xlfn.IFNA(IF(claim[[#This Row],[Cohort Code *]]="","",VLOOKUP(IF(LEFT(claim[[#This Row],[Cohort Code *]],1)="7",LEFT(claim[[#This Row],[Cohort Code *]],8),LEFT(claim[[#This Row],[Cohort Code *]],6)),'Portfolio List'!A:H,6,FALSE)),"")</f>
        <v/>
      </c>
      <c r="N22" s="60">
        <f>N21+claim[[#This Row],[Miles
(Car only)]]</f>
        <v>0</v>
      </c>
    </row>
    <row r="23" spans="1:14">
      <c r="A23" s="10"/>
      <c r="B23" s="22"/>
      <c r="C23" s="19"/>
      <c r="D23" s="19"/>
      <c r="E23" s="19"/>
      <c r="F23" s="18"/>
      <c r="G23" s="19"/>
      <c r="H23" s="19"/>
      <c r="I23" s="10"/>
      <c r="J23" s="26" t="str">
        <f t="shared" si="0"/>
        <v/>
      </c>
      <c r="K23" s="20" t="str">
        <f>IF(D23="","",VLOOKUP(D23&amp;E23,codes[],4,FALSE))</f>
        <v/>
      </c>
      <c r="L23" s="20" t="str">
        <f>_xlfn.IFNA(IF(claim[[#This Row],[Cohort Code *]]="","",VLOOKUP(IF(LEFT(claim[[#This Row],[Cohort Code *]],1)="7",LEFT(claim[[#This Row],[Cohort Code *]],8),LEFT(claim[[#This Row],[Cohort Code *]],6)),'Portfolio List'!A:H,5,FALSE)),"")</f>
        <v/>
      </c>
      <c r="M23" s="21" t="str">
        <f>_xlfn.IFNA(IF(claim[[#This Row],[Cohort Code *]]="","",VLOOKUP(IF(LEFT(claim[[#This Row],[Cohort Code *]],1)="7",LEFT(claim[[#This Row],[Cohort Code *]],8),LEFT(claim[[#This Row],[Cohort Code *]],6)),'Portfolio List'!A:H,6,FALSE)),"")</f>
        <v/>
      </c>
      <c r="N23" s="60">
        <f>N22+claim[[#This Row],[Miles
(Car only)]]</f>
        <v>0</v>
      </c>
    </row>
    <row r="24" spans="1:14">
      <c r="A24" s="10"/>
      <c r="B24" s="22"/>
      <c r="C24" s="19"/>
      <c r="D24" s="19"/>
      <c r="E24" s="19"/>
      <c r="F24" s="18"/>
      <c r="G24" s="19"/>
      <c r="H24" s="19"/>
      <c r="I24" s="10"/>
      <c r="J24" s="26" t="str">
        <f t="shared" si="0"/>
        <v/>
      </c>
      <c r="K24" s="20" t="str">
        <f>IF(D24="","",VLOOKUP(D24&amp;E24,codes[],4,FALSE))</f>
        <v/>
      </c>
      <c r="L24" s="20" t="str">
        <f>_xlfn.IFNA(IF(claim[[#This Row],[Cohort Code *]]="","",VLOOKUP(IF(LEFT(claim[[#This Row],[Cohort Code *]],1)="7",LEFT(claim[[#This Row],[Cohort Code *]],8),LEFT(claim[[#This Row],[Cohort Code *]],6)),'Portfolio List'!A:H,5,FALSE)),"")</f>
        <v/>
      </c>
      <c r="M24" s="21" t="str">
        <f>_xlfn.IFNA(IF(claim[[#This Row],[Cohort Code *]]="","",VLOOKUP(IF(LEFT(claim[[#This Row],[Cohort Code *]],1)="7",LEFT(claim[[#This Row],[Cohort Code *]],8),LEFT(claim[[#This Row],[Cohort Code *]],6)),'Portfolio List'!A:H,6,FALSE)),"")</f>
        <v/>
      </c>
      <c r="N24" s="60">
        <f>N23+claim[[#This Row],[Miles
(Car only)]]</f>
        <v>0</v>
      </c>
    </row>
    <row r="25" spans="1:14">
      <c r="A25" s="10"/>
      <c r="B25" s="22"/>
      <c r="C25" s="19"/>
      <c r="D25" s="19"/>
      <c r="E25" s="19"/>
      <c r="F25" s="18"/>
      <c r="G25" s="19"/>
      <c r="H25" s="19"/>
      <c r="I25" s="10"/>
      <c r="J25" s="26" t="str">
        <f t="shared" si="0"/>
        <v/>
      </c>
      <c r="K25" s="20" t="str">
        <f>IF(D25="","",VLOOKUP(D25&amp;E25,codes[],4,FALSE))</f>
        <v/>
      </c>
      <c r="L25" s="20" t="str">
        <f>_xlfn.IFNA(IF(claim[[#This Row],[Cohort Code *]]="","",VLOOKUP(IF(LEFT(claim[[#This Row],[Cohort Code *]],1)="7",LEFT(claim[[#This Row],[Cohort Code *]],8),LEFT(claim[[#This Row],[Cohort Code *]],6)),'Portfolio List'!A:H,5,FALSE)),"")</f>
        <v/>
      </c>
      <c r="M25" s="21" t="str">
        <f>_xlfn.IFNA(IF(claim[[#This Row],[Cohort Code *]]="","",VLOOKUP(IF(LEFT(claim[[#This Row],[Cohort Code *]],1)="7",LEFT(claim[[#This Row],[Cohort Code *]],8),LEFT(claim[[#This Row],[Cohort Code *]],6)),'Portfolio List'!A:H,6,FALSE)),"")</f>
        <v/>
      </c>
      <c r="N25" s="60">
        <f>N24+claim[[#This Row],[Miles
(Car only)]]</f>
        <v>0</v>
      </c>
    </row>
    <row r="26" spans="1:14">
      <c r="A26" s="11"/>
      <c r="B26" s="22"/>
      <c r="C26" s="19"/>
      <c r="D26" s="19"/>
      <c r="E26" s="19"/>
      <c r="F26" s="18"/>
      <c r="G26" s="19"/>
      <c r="H26" s="19"/>
      <c r="I26" s="10"/>
      <c r="J26" s="26" t="str">
        <f t="shared" si="0"/>
        <v/>
      </c>
      <c r="K26" s="20" t="str">
        <f>IF(D26="","",VLOOKUP(D26&amp;E26,codes[],4,FALSE))</f>
        <v/>
      </c>
      <c r="L26" s="20" t="str">
        <f>_xlfn.IFNA(IF(claim[[#This Row],[Cohort Code *]]="","",VLOOKUP(IF(LEFT(claim[[#This Row],[Cohort Code *]],1)="7",LEFT(claim[[#This Row],[Cohort Code *]],8),LEFT(claim[[#This Row],[Cohort Code *]],6)),'Portfolio List'!A:H,5,FALSE)),"")</f>
        <v/>
      </c>
      <c r="M26" s="21" t="str">
        <f>_xlfn.IFNA(IF(claim[[#This Row],[Cohort Code *]]="","",VLOOKUP(IF(LEFT(claim[[#This Row],[Cohort Code *]],1)="7",LEFT(claim[[#This Row],[Cohort Code *]],8),LEFT(claim[[#This Row],[Cohort Code *]],6)),'Portfolio List'!A:H,6,FALSE)),"")</f>
        <v/>
      </c>
      <c r="N26" s="60">
        <f>N25+claim[[#This Row],[Miles
(Car only)]]</f>
        <v>0</v>
      </c>
    </row>
    <row r="27" spans="1:14">
      <c r="A27" s="10"/>
      <c r="B27" s="22"/>
      <c r="C27" s="19"/>
      <c r="D27" s="19"/>
      <c r="E27" s="19"/>
      <c r="F27" s="18"/>
      <c r="G27" s="19"/>
      <c r="H27" s="19"/>
      <c r="I27" s="10"/>
      <c r="J27" s="26" t="str">
        <f t="shared" si="0"/>
        <v/>
      </c>
      <c r="K27" s="20" t="str">
        <f>IF(D27="","",VLOOKUP(D27&amp;E27,codes[],4,FALSE))</f>
        <v/>
      </c>
      <c r="L27" s="20" t="str">
        <f>_xlfn.IFNA(IF(claim[[#This Row],[Cohort Code *]]="","",VLOOKUP(IF(LEFT(claim[[#This Row],[Cohort Code *]],1)="7",LEFT(claim[[#This Row],[Cohort Code *]],8),LEFT(claim[[#This Row],[Cohort Code *]],6)),'Portfolio List'!A:H,5,FALSE)),"")</f>
        <v/>
      </c>
      <c r="M27" s="21" t="str">
        <f>_xlfn.IFNA(IF(claim[[#This Row],[Cohort Code *]]="","",VLOOKUP(IF(LEFT(claim[[#This Row],[Cohort Code *]],1)="7",LEFT(claim[[#This Row],[Cohort Code *]],8),LEFT(claim[[#This Row],[Cohort Code *]],6)),'Portfolio List'!A:H,6,FALSE)),"")</f>
        <v/>
      </c>
      <c r="N27" s="60">
        <f>N26+claim[[#This Row],[Miles
(Car only)]]</f>
        <v>0</v>
      </c>
    </row>
    <row r="29" spans="1:14">
      <c r="I29" s="6" t="str">
        <f>IF($L$29="Please note that any Fees will be paid through PAYE.","EXPENSE CLAIM","TOTAL CLAIM")</f>
        <v>TOTAL CLAIM</v>
      </c>
      <c r="J29" s="72">
        <f>SUM(claim[Claim Amount (£) *])</f>
        <v>0</v>
      </c>
    </row>
    <row r="30" spans="1:14" ht="18.600000000000001">
      <c r="A30" s="7" t="s">
        <v>54</v>
      </c>
      <c r="I30" s="6" t="str">
        <f>IF($L$29="Please note that any Fees will be paid through PAYE.","PAYE","")</f>
        <v/>
      </c>
    </row>
    <row r="31" spans="1:14" s="8" customFormat="1" ht="18.75" customHeight="1">
      <c r="A31" s="94" t="s">
        <v>55</v>
      </c>
      <c r="B31" s="94"/>
      <c r="C31" s="94"/>
      <c r="D31" s="94"/>
      <c r="E31" s="94"/>
      <c r="F31" s="94"/>
      <c r="G31" s="94"/>
      <c r="H31" s="94"/>
      <c r="I31" s="6" t="str">
        <f>IF($L$29="Please note that any Fees will be paid through PAYE.","TOTAL CLAIM","")</f>
        <v/>
      </c>
      <c r="J31"/>
      <c r="L31"/>
      <c r="M31"/>
    </row>
    <row r="32" spans="1:14">
      <c r="A32" s="94"/>
      <c r="B32" s="94"/>
      <c r="C32" s="94"/>
      <c r="D32" s="94"/>
      <c r="E32" s="94"/>
      <c r="F32" s="94"/>
      <c r="G32" s="94"/>
      <c r="H32" s="94"/>
    </row>
    <row r="34" spans="1:25" ht="15" customHeight="1">
      <c r="D34" s="82"/>
      <c r="E34" s="83"/>
      <c r="G34" s="7" t="s">
        <v>56</v>
      </c>
    </row>
    <row r="35" spans="1:25" s="8" customFormat="1" ht="15.75" customHeight="1">
      <c r="C35" s="9" t="s">
        <v>57</v>
      </c>
      <c r="D35" s="84"/>
      <c r="E35" s="85"/>
      <c r="G35" s="81" t="s">
        <v>58</v>
      </c>
      <c r="H35" s="81"/>
      <c r="I35" s="81"/>
      <c r="J35" s="81"/>
      <c r="K35" s="81"/>
      <c r="N35"/>
    </row>
    <row r="36" spans="1:25" s="8" customFormat="1" ht="15.75" customHeight="1">
      <c r="C36"/>
      <c r="D36" s="75"/>
      <c r="E36" s="76"/>
      <c r="F36" s="54"/>
      <c r="G36" s="81"/>
      <c r="H36" s="81"/>
      <c r="I36" s="81"/>
      <c r="J36" s="81"/>
      <c r="K36" s="81"/>
      <c r="N36"/>
      <c r="V36"/>
      <c r="W36"/>
      <c r="X36"/>
      <c r="Y36"/>
    </row>
    <row r="37" spans="1:25" ht="15" customHeight="1">
      <c r="C37" s="9" t="s">
        <v>59</v>
      </c>
      <c r="D37" s="77"/>
      <c r="E37" s="78"/>
      <c r="F37" s="54"/>
      <c r="G37" s="81"/>
      <c r="H37" s="81"/>
      <c r="I37" s="81"/>
      <c r="J37" s="81"/>
      <c r="K37" s="81"/>
    </row>
    <row r="38" spans="1:25" ht="15.6">
      <c r="C38" s="8"/>
      <c r="D38" s="15" t="s">
        <v>60</v>
      </c>
      <c r="F38" s="54"/>
      <c r="G38" s="81"/>
      <c r="H38" s="81"/>
      <c r="I38" s="81"/>
      <c r="J38" s="81"/>
      <c r="K38" s="81"/>
    </row>
    <row r="39" spans="1:25" ht="15" customHeight="1">
      <c r="B39" s="62" t="s">
        <v>61</v>
      </c>
      <c r="G39" s="81"/>
      <c r="H39" s="81"/>
      <c r="I39" s="81"/>
      <c r="J39" s="81"/>
      <c r="K39" s="81"/>
      <c r="V39" s="8"/>
    </row>
    <row r="40" spans="1:25" ht="15.75" customHeight="1">
      <c r="A40" s="8"/>
      <c r="B40" s="8"/>
    </row>
    <row r="41" spans="1:25" ht="15.75" customHeight="1">
      <c r="C41" s="13"/>
      <c r="D41" s="75"/>
      <c r="E41" s="76"/>
    </row>
    <row r="42" spans="1:25" ht="15.6">
      <c r="C42" s="9" t="s">
        <v>62</v>
      </c>
      <c r="D42" s="77"/>
      <c r="E42" s="78"/>
    </row>
    <row r="43" spans="1:25" ht="15.6">
      <c r="D43" s="15" t="s">
        <v>63</v>
      </c>
      <c r="E43" s="8"/>
      <c r="F43" s="9"/>
    </row>
    <row r="45" spans="1:25" ht="15" customHeight="1">
      <c r="C45" s="13"/>
      <c r="D45" s="75"/>
      <c r="E45" s="76"/>
      <c r="G45" s="68" t="s">
        <v>64</v>
      </c>
    </row>
    <row r="46" spans="1:25" ht="15" customHeight="1">
      <c r="C46" s="9" t="s">
        <v>62</v>
      </c>
      <c r="D46" s="77"/>
      <c r="E46" s="78"/>
    </row>
    <row r="47" spans="1:25" ht="15.6">
      <c r="D47" s="15" t="s">
        <v>65</v>
      </c>
      <c r="E47" s="8"/>
    </row>
    <row r="48" spans="1:25" ht="15" customHeight="1">
      <c r="F48" s="23" t="s">
        <v>66</v>
      </c>
      <c r="G48" s="74" t="s">
        <v>67</v>
      </c>
      <c r="H48" s="74"/>
      <c r="I48" s="74"/>
      <c r="J48" s="74"/>
      <c r="K48" s="74"/>
    </row>
    <row r="49" spans="2:11" ht="15" customHeight="1">
      <c r="B49" s="12"/>
      <c r="C49" s="13"/>
      <c r="D49" s="79"/>
      <c r="E49" s="79"/>
      <c r="G49" s="74"/>
      <c r="H49" s="74"/>
      <c r="I49" s="74"/>
      <c r="J49" s="74"/>
      <c r="K49" s="74"/>
    </row>
    <row r="50" spans="2:11" ht="15.6">
      <c r="C50" s="9" t="str">
        <f>IF(N11=1,"Signature and Date","")</f>
        <v/>
      </c>
      <c r="D50" s="79"/>
      <c r="E50" s="79"/>
      <c r="G50" s="71"/>
      <c r="H50" s="71"/>
      <c r="I50" s="71"/>
      <c r="J50" s="71"/>
      <c r="K50" s="71"/>
    </row>
    <row r="51" spans="2:11" ht="15.6">
      <c r="D51" s="8" t="str">
        <f>IF(N11=1,"Payroll Acknowledgement","")</f>
        <v/>
      </c>
      <c r="E51" s="8"/>
      <c r="F51" s="24" t="s">
        <v>68</v>
      </c>
      <c r="G51" s="25" t="s">
        <v>69</v>
      </c>
    </row>
  </sheetData>
  <sheetProtection algorithmName="SHA-512" hashValue="Y6KskcLrOTRPsgsXYS7GQoBBw/GwPand1+4duelgAtUtY/6OwI0sK5y3jmCGukdvQFw+7/Y8aJmTkpdYWwRyZA==" saltValue="M+eoaWb1b3pmcUPdvx1TOQ==" spinCount="100000" sheet="1" selectLockedCells="1"/>
  <mergeCells count="23">
    <mergeCell ref="A1:M1"/>
    <mergeCell ref="K11:M11"/>
    <mergeCell ref="G11:I11"/>
    <mergeCell ref="A31:H32"/>
    <mergeCell ref="B4:E4"/>
    <mergeCell ref="B6:B7"/>
    <mergeCell ref="B8:B9"/>
    <mergeCell ref="A10:B11"/>
    <mergeCell ref="J5:L5"/>
    <mergeCell ref="J6:L6"/>
    <mergeCell ref="J7:L7"/>
    <mergeCell ref="J4:M4"/>
    <mergeCell ref="F4:G5"/>
    <mergeCell ref="G48:K49"/>
    <mergeCell ref="D45:E46"/>
    <mergeCell ref="D49:E50"/>
    <mergeCell ref="C5:E5"/>
    <mergeCell ref="C6:E7"/>
    <mergeCell ref="C8:E9"/>
    <mergeCell ref="D36:E37"/>
    <mergeCell ref="D41:E42"/>
    <mergeCell ref="G35:K39"/>
    <mergeCell ref="D34:E35"/>
  </mergeCells>
  <conditionalFormatting sqref="D51">
    <cfRule type="expression" dxfId="36" priority="35">
      <formula>$N$11=1</formula>
    </cfRule>
  </conditionalFormatting>
  <conditionalFormatting sqref="D49:E50">
    <cfRule type="expression" dxfId="35" priority="36">
      <formula>$N$11=1</formula>
    </cfRule>
  </conditionalFormatting>
  <conditionalFormatting sqref="H39:I39">
    <cfRule type="expression" dxfId="34" priority="37">
      <formula>$N$10=TRUE</formula>
    </cfRule>
  </conditionalFormatting>
  <dataValidations count="2">
    <dataValidation type="list" allowBlank="1" showInputMessage="1" showErrorMessage="1" sqref="D13:D27" xr:uid="{00000000-0002-0000-0100-000000000000}">
      <formula1>INDIRECT("reason[reason]")</formula1>
    </dataValidation>
    <dataValidation type="list" allowBlank="1" showInputMessage="1" showErrorMessage="1" sqref="E13:E27" xr:uid="{00000000-0002-0000-0100-000001000000}">
      <formula1>INDIRECT(SUBSTITUTE(SUBSTITUTE($D13," ",""),"-",""))</formula1>
    </dataValidation>
  </dataValidations>
  <hyperlinks>
    <hyperlink ref="G51" r:id="rId1" xr:uid="{00000000-0004-0000-0100-000000000000}"/>
  </hyperlinks>
  <printOptions horizontalCentered="1"/>
  <pageMargins left="0.23622047244094491" right="0.23622047244094491" top="0.31496062992125984" bottom="0.31496062992125984" header="0.31496062992125984" footer="0.31496062992125984"/>
  <pageSetup paperSize="9" scale="60" orientation="landscape" r:id="rId2"/>
  <drawing r:id="rId3"/>
  <legacyDrawing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33"/>
  <sheetViews>
    <sheetView topLeftCell="A10" workbookViewId="0">
      <selection activeCell="G33" sqref="G33"/>
    </sheetView>
  </sheetViews>
  <sheetFormatPr defaultRowHeight="14.45"/>
  <cols>
    <col min="1" max="1" width="27.28515625" customWidth="1"/>
    <col min="2" max="2" width="14.42578125" bestFit="1" customWidth="1"/>
    <col min="3" max="3" width="27.28515625" bestFit="1" customWidth="1"/>
    <col min="4" max="4" width="10.7109375" customWidth="1"/>
    <col min="6" max="6" width="14.42578125" bestFit="1" customWidth="1"/>
    <col min="7" max="7" width="24.42578125" bestFit="1" customWidth="1"/>
    <col min="8" max="8" width="19" bestFit="1" customWidth="1"/>
    <col min="9" max="9" width="27.28515625" bestFit="1" customWidth="1"/>
    <col min="10" max="10" width="25.28515625" bestFit="1" customWidth="1"/>
    <col min="11" max="11" width="19" bestFit="1" customWidth="1"/>
  </cols>
  <sheetData>
    <row r="1" spans="1:11" s="1" customFormat="1">
      <c r="A1" s="1" t="s">
        <v>70</v>
      </c>
      <c r="B1" s="1" t="s">
        <v>71</v>
      </c>
      <c r="C1" s="1" t="s">
        <v>72</v>
      </c>
      <c r="D1" s="1" t="s">
        <v>51</v>
      </c>
      <c r="F1" s="1" t="s">
        <v>73</v>
      </c>
      <c r="G1" s="1" t="s">
        <v>74</v>
      </c>
      <c r="H1" s="1" t="s">
        <v>75</v>
      </c>
      <c r="I1" s="1" t="s">
        <v>76</v>
      </c>
      <c r="J1" s="1" t="s">
        <v>77</v>
      </c>
      <c r="K1" s="1" t="s">
        <v>78</v>
      </c>
    </row>
    <row r="2" spans="1:11">
      <c r="A2" t="str">
        <f>codes[[#This Row],[Category]]&amp;codes[[#This Row],[Description]]</f>
        <v>Course TrainingAccommodation</v>
      </c>
      <c r="B2" t="s">
        <v>77</v>
      </c>
      <c r="C2" t="s">
        <v>79</v>
      </c>
      <c r="D2">
        <v>71003</v>
      </c>
      <c r="F2" t="s">
        <v>77</v>
      </c>
      <c r="G2" t="s">
        <v>80</v>
      </c>
      <c r="H2" t="s">
        <v>79</v>
      </c>
      <c r="I2" t="s">
        <v>79</v>
      </c>
      <c r="J2" t="s">
        <v>79</v>
      </c>
      <c r="K2" t="s">
        <v>79</v>
      </c>
    </row>
    <row r="3" spans="1:11">
      <c r="A3" t="str">
        <f>codes[[#This Row],[Category]]&amp;codes[[#This Row],[Description]]</f>
        <v>Course TrainingExcess Travel Fee</v>
      </c>
      <c r="B3" t="s">
        <v>77</v>
      </c>
      <c r="C3" t="s">
        <v>81</v>
      </c>
      <c r="D3">
        <v>71001</v>
      </c>
      <c r="F3" t="s">
        <v>78</v>
      </c>
      <c r="G3" t="s">
        <v>82</v>
      </c>
      <c r="H3" t="s">
        <v>81</v>
      </c>
      <c r="I3" t="s">
        <v>83</v>
      </c>
      <c r="J3" t="s">
        <v>81</v>
      </c>
      <c r="K3" t="s">
        <v>81</v>
      </c>
    </row>
    <row r="4" spans="1:11">
      <c r="A4" t="str">
        <f>codes[[#This Row],[Category]]&amp;codes[[#This Row],[Description]]</f>
        <v>Course TrainingFees</v>
      </c>
      <c r="B4" t="s">
        <v>77</v>
      </c>
      <c r="C4" t="s">
        <v>82</v>
      </c>
      <c r="D4">
        <v>71001</v>
      </c>
      <c r="F4" t="s">
        <v>74</v>
      </c>
      <c r="G4" t="s">
        <v>84</v>
      </c>
      <c r="H4" t="s">
        <v>82</v>
      </c>
      <c r="I4" t="s">
        <v>81</v>
      </c>
      <c r="J4" t="s">
        <v>82</v>
      </c>
      <c r="K4" t="s">
        <v>82</v>
      </c>
    </row>
    <row r="5" spans="1:11">
      <c r="A5" t="str">
        <f>codes[[#This Row],[Category]]&amp;codes[[#This Row],[Description]]</f>
        <v>Course TrainingFood and Beverages</v>
      </c>
      <c r="B5" t="s">
        <v>77</v>
      </c>
      <c r="C5" t="s">
        <v>85</v>
      </c>
      <c r="D5">
        <v>71003</v>
      </c>
      <c r="F5" t="s">
        <v>75</v>
      </c>
      <c r="H5" t="s">
        <v>85</v>
      </c>
      <c r="I5" t="s">
        <v>86</v>
      </c>
      <c r="J5" t="s">
        <v>85</v>
      </c>
      <c r="K5" t="s">
        <v>85</v>
      </c>
    </row>
    <row r="6" spans="1:11">
      <c r="A6" t="str">
        <f>codes[[#This Row],[Category]]&amp;codes[[#This Row],[Description]]</f>
        <v>Course TrainingMileage</v>
      </c>
      <c r="B6" t="s">
        <v>77</v>
      </c>
      <c r="C6" t="s">
        <v>87</v>
      </c>
      <c r="D6">
        <v>71000</v>
      </c>
      <c r="F6" t="s">
        <v>76</v>
      </c>
      <c r="H6" t="s">
        <v>87</v>
      </c>
      <c r="I6" t="s">
        <v>88</v>
      </c>
      <c r="J6" t="s">
        <v>87</v>
      </c>
      <c r="K6" t="s">
        <v>87</v>
      </c>
    </row>
    <row r="7" spans="1:11">
      <c r="A7" t="str">
        <f>codes[[#This Row],[Category]]&amp;codes[[#This Row],[Description]]</f>
        <v>Course TrainingOther Travel</v>
      </c>
      <c r="B7" t="s">
        <v>77</v>
      </c>
      <c r="C7" t="s">
        <v>89</v>
      </c>
      <c r="D7">
        <v>71002</v>
      </c>
      <c r="H7" t="s">
        <v>89</v>
      </c>
      <c r="I7" t="s">
        <v>85</v>
      </c>
      <c r="J7" t="s">
        <v>89</v>
      </c>
      <c r="K7" t="s">
        <v>89</v>
      </c>
    </row>
    <row r="8" spans="1:11">
      <c r="A8" t="str">
        <f>codes[[#This Row],[Category]]&amp;codes[[#This Row],[Description]]</f>
        <v>Course TrainingPostage (Exam Papers)</v>
      </c>
      <c r="B8" t="s">
        <v>77</v>
      </c>
      <c r="C8" t="s">
        <v>90</v>
      </c>
      <c r="D8">
        <v>71005</v>
      </c>
      <c r="I8" t="s">
        <v>87</v>
      </c>
      <c r="J8" t="s">
        <v>90</v>
      </c>
    </row>
    <row r="9" spans="1:11">
      <c r="A9" t="str">
        <f>codes[[#This Row],[Category]]&amp;codes[[#This Row],[Description]]</f>
        <v>InductionAccommodation</v>
      </c>
      <c r="B9" t="s">
        <v>78</v>
      </c>
      <c r="C9" t="s">
        <v>79</v>
      </c>
      <c r="D9">
        <v>71009</v>
      </c>
      <c r="I9" t="s">
        <v>91</v>
      </c>
    </row>
    <row r="10" spans="1:11">
      <c r="A10" t="str">
        <f>codes[[#This Row],[Category]]&amp;codes[[#This Row],[Description]]</f>
        <v>InductionExcess Travel Fee</v>
      </c>
      <c r="B10" t="s">
        <v>78</v>
      </c>
      <c r="C10" t="s">
        <v>81</v>
      </c>
      <c r="D10">
        <v>71007</v>
      </c>
      <c r="F10" s="6"/>
      <c r="I10" t="s">
        <v>89</v>
      </c>
    </row>
    <row r="11" spans="1:11">
      <c r="A11" t="str">
        <f>codes[[#This Row],[Category]]&amp;codes[[#This Row],[Description]]</f>
        <v>InductionFees</v>
      </c>
      <c r="B11" t="s">
        <v>78</v>
      </c>
      <c r="C11" t="s">
        <v>82</v>
      </c>
      <c r="D11">
        <v>71007</v>
      </c>
    </row>
    <row r="12" spans="1:11">
      <c r="A12" t="str">
        <f>codes[[#This Row],[Category]]&amp;codes[[#This Row],[Description]]</f>
        <v>InductionFood and Beverages</v>
      </c>
      <c r="B12" t="s">
        <v>78</v>
      </c>
      <c r="C12" t="s">
        <v>85</v>
      </c>
      <c r="D12">
        <v>71009</v>
      </c>
    </row>
    <row r="13" spans="1:11">
      <c r="A13" t="str">
        <f>codes[[#This Row],[Category]]&amp;codes[[#This Row],[Description]]</f>
        <v>InductionMileage</v>
      </c>
      <c r="B13" t="s">
        <v>78</v>
      </c>
      <c r="C13" t="s">
        <v>87</v>
      </c>
      <c r="D13">
        <v>71008</v>
      </c>
    </row>
    <row r="14" spans="1:11">
      <c r="A14" t="str">
        <f>codes[[#This Row],[Category]]&amp;codes[[#This Row],[Description]]</f>
        <v>InductionOther Travel</v>
      </c>
      <c r="B14" t="s">
        <v>78</v>
      </c>
      <c r="C14" t="s">
        <v>89</v>
      </c>
      <c r="D14">
        <v>71009</v>
      </c>
    </row>
    <row r="15" spans="1:11">
      <c r="A15" t="str">
        <f>codes[[#This Row],[Category]]&amp;codes[[#This Row],[Description]]</f>
        <v>MarkingDouble Marking Fees</v>
      </c>
      <c r="B15" t="s">
        <v>74</v>
      </c>
      <c r="C15" t="s">
        <v>80</v>
      </c>
      <c r="D15">
        <v>71012</v>
      </c>
    </row>
    <row r="16" spans="1:11">
      <c r="A16" t="str">
        <f>codes[[#This Row],[Category]]&amp;codes[[#This Row],[Description]]</f>
        <v>MarkingFees</v>
      </c>
      <c r="B16" t="s">
        <v>74</v>
      </c>
      <c r="C16" t="s">
        <v>82</v>
      </c>
      <c r="D16">
        <v>71004</v>
      </c>
    </row>
    <row r="17" spans="1:4">
      <c r="A17" t="str">
        <f>codes[[#This Row],[Category]]&amp;codes[[#This Row],[Description]]</f>
        <v>MarkingPostage/ Other Expenses</v>
      </c>
      <c r="B17" t="s">
        <v>74</v>
      </c>
      <c r="C17" t="s">
        <v>84</v>
      </c>
      <c r="D17">
        <v>71005</v>
      </c>
    </row>
    <row r="18" spans="1:4">
      <c r="A18" t="str">
        <f>codes[[#This Row],[Category]]&amp;codes[[#This Row],[Description]]</f>
        <v>ObserverAccommodation</v>
      </c>
      <c r="B18" t="s">
        <v>75</v>
      </c>
      <c r="C18" t="s">
        <v>79</v>
      </c>
      <c r="D18">
        <v>71009</v>
      </c>
    </row>
    <row r="19" spans="1:4">
      <c r="A19" t="str">
        <f>codes[[#This Row],[Category]]&amp;codes[[#This Row],[Description]]</f>
        <v>ObserverExcess Travel Fee</v>
      </c>
      <c r="B19" t="s">
        <v>75</v>
      </c>
      <c r="C19" t="s">
        <v>81</v>
      </c>
      <c r="D19">
        <v>71007</v>
      </c>
    </row>
    <row r="20" spans="1:4">
      <c r="A20" t="str">
        <f>codes[[#This Row],[Category]]&amp;codes[[#This Row],[Description]]</f>
        <v>ObserverFees</v>
      </c>
      <c r="B20" t="s">
        <v>75</v>
      </c>
      <c r="C20" t="s">
        <v>82</v>
      </c>
      <c r="D20">
        <v>71007</v>
      </c>
    </row>
    <row r="21" spans="1:4">
      <c r="A21" t="str">
        <f>codes[[#This Row],[Category]]&amp;codes[[#This Row],[Description]]</f>
        <v>ObserverFood and Beverages</v>
      </c>
      <c r="B21" t="s">
        <v>75</v>
      </c>
      <c r="C21" t="s">
        <v>85</v>
      </c>
      <c r="D21">
        <v>71009</v>
      </c>
    </row>
    <row r="22" spans="1:4">
      <c r="A22" t="str">
        <f>codes[[#This Row],[Category]]&amp;codes[[#This Row],[Description]]</f>
        <v>ObserverMileage</v>
      </c>
      <c r="B22" t="s">
        <v>75</v>
      </c>
      <c r="C22" t="s">
        <v>87</v>
      </c>
      <c r="D22">
        <v>71008</v>
      </c>
    </row>
    <row r="23" spans="1:4">
      <c r="A23" t="str">
        <f>codes[[#This Row],[Category]]&amp;codes[[#This Row],[Description]]</f>
        <v>ObserverOther Travel</v>
      </c>
      <c r="B23" t="s">
        <v>75</v>
      </c>
      <c r="C23" t="s">
        <v>89</v>
      </c>
      <c r="D23">
        <v>71009</v>
      </c>
    </row>
    <row r="24" spans="1:4">
      <c r="A24" t="str">
        <f>codes[[#This Row],[Category]]&amp;codes[[#This Row],[Description]]</f>
        <v>OtherAccommodation</v>
      </c>
      <c r="B24" t="s">
        <v>76</v>
      </c>
      <c r="C24" t="s">
        <v>79</v>
      </c>
      <c r="D24">
        <v>71003</v>
      </c>
    </row>
    <row r="25" spans="1:4">
      <c r="A25" t="str">
        <f>codes[[#This Row],[Category]]&amp;codes[[#This Row],[Description]]</f>
        <v>OtherCohort Support/Mentoring Fee</v>
      </c>
      <c r="B25" t="s">
        <v>76</v>
      </c>
      <c r="C25" t="s">
        <v>92</v>
      </c>
      <c r="D25">
        <v>71013</v>
      </c>
    </row>
    <row r="26" spans="1:4">
      <c r="A26" t="str">
        <f>codes[[#This Row],[Category]]&amp;codes[[#This Row],[Description]]</f>
        <v>OtherCourse Development Fee</v>
      </c>
      <c r="B26" t="s">
        <v>76</v>
      </c>
      <c r="C26" t="s">
        <v>83</v>
      </c>
      <c r="D26">
        <v>71107</v>
      </c>
    </row>
    <row r="27" spans="1:4">
      <c r="A27" t="str">
        <f>codes[[#This Row],[Category]]&amp;codes[[#This Row],[Description]]</f>
        <v>OtherExcess Travel Fee</v>
      </c>
      <c r="B27" t="s">
        <v>76</v>
      </c>
      <c r="C27" t="s">
        <v>81</v>
      </c>
      <c r="D27">
        <v>71006</v>
      </c>
    </row>
    <row r="28" spans="1:4">
      <c r="A28" t="str">
        <f>codes[[#This Row],[Category]]&amp;codes[[#This Row],[Description]]</f>
        <v>OtherFood and Beverages</v>
      </c>
      <c r="B28" t="s">
        <v>76</v>
      </c>
      <c r="C28" t="s">
        <v>85</v>
      </c>
      <c r="D28">
        <v>71003</v>
      </c>
    </row>
    <row r="29" spans="1:4">
      <c r="A29" t="str">
        <f>codes[[#This Row],[Category]]&amp;codes[[#This Row],[Description]]</f>
        <v>OtherMeeting Fee</v>
      </c>
      <c r="B29" t="s">
        <v>76</v>
      </c>
      <c r="C29" t="s">
        <v>86</v>
      </c>
      <c r="D29">
        <v>71006</v>
      </c>
    </row>
    <row r="30" spans="1:4">
      <c r="A30" t="str">
        <f>codes[[#This Row],[Category]]&amp;codes[[#This Row],[Description]]</f>
        <v>OtherMileage</v>
      </c>
      <c r="B30" t="s">
        <v>76</v>
      </c>
      <c r="C30" t="s">
        <v>87</v>
      </c>
      <c r="D30">
        <v>71000</v>
      </c>
    </row>
    <row r="31" spans="1:4">
      <c r="A31" t="str">
        <f>codes[[#This Row],[Category]]&amp;codes[[#This Row],[Description]]</f>
        <v>OtherModeration Fee</v>
      </c>
      <c r="B31" t="s">
        <v>76</v>
      </c>
      <c r="C31" t="s">
        <v>88</v>
      </c>
      <c r="D31">
        <v>71014</v>
      </c>
    </row>
    <row r="32" spans="1:4">
      <c r="A32" t="str">
        <f>codes[[#This Row],[Category]]&amp;codes[[#This Row],[Description]]</f>
        <v>OtherOther Fee</v>
      </c>
      <c r="B32" t="s">
        <v>76</v>
      </c>
      <c r="C32" t="s">
        <v>91</v>
      </c>
    </row>
    <row r="33" spans="1:4">
      <c r="A33" t="str">
        <f>codes[[#This Row],[Category]]&amp;codes[[#This Row],[Description]]</f>
        <v>OtherOther Travel</v>
      </c>
      <c r="B33" t="s">
        <v>76</v>
      </c>
      <c r="C33" t="s">
        <v>89</v>
      </c>
      <c r="D33">
        <v>71002</v>
      </c>
    </row>
  </sheetData>
  <sheetProtection algorithmName="SHA-512" hashValue="ry2BKi2D31QHCZTP+X0h/jA42WUXvOE9HbWumxM9dyjBfoUmqZhLJtEZXVe/6xq9UqZeKjNBled03HTp1uR8Rw==" saltValue="n9zBz+bHQP2tjGlBNW/guQ==" spinCount="100000" sheet="1" selectLockedCells="1" selectUnlockedCells="1"/>
  <pageMargins left="0.7" right="0.7" top="0.75" bottom="0.75" header="0.3" footer="0.3"/>
  <pageSetup paperSize="9" orientation="landscape" r:id="rId1"/>
  <tableParts count="7">
    <tablePart r:id="rId2"/>
    <tablePart r:id="rId3"/>
    <tablePart r:id="rId4"/>
    <tablePart r:id="rId5"/>
    <tablePart r:id="rId6"/>
    <tablePart r:id="rId7"/>
    <tablePart r:id="rId8"/>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1:M87"/>
  <sheetViews>
    <sheetView topLeftCell="A55" zoomScale="80" zoomScaleNormal="80" workbookViewId="0">
      <selection activeCell="D90" sqref="D90"/>
    </sheetView>
  </sheetViews>
  <sheetFormatPr defaultColWidth="9.140625" defaultRowHeight="12.95"/>
  <cols>
    <col min="1" max="1" width="10.85546875" style="32" bestFit="1" customWidth="1"/>
    <col min="2" max="2" width="9.140625" style="35" customWidth="1"/>
    <col min="3" max="3" width="15.28515625" style="34" bestFit="1" customWidth="1"/>
    <col min="4" max="4" width="87.28515625" style="32" bestFit="1" customWidth="1"/>
    <col min="5" max="5" width="11.7109375" style="35" bestFit="1" customWidth="1"/>
    <col min="6" max="6" width="10.85546875" style="35" customWidth="1"/>
    <col min="7" max="7" width="12.85546875" style="36" bestFit="1" customWidth="1"/>
    <col min="8" max="8" width="12" style="37" bestFit="1" customWidth="1"/>
    <col min="9" max="16384" width="9.140625" style="32"/>
  </cols>
  <sheetData>
    <row r="1" spans="1:13">
      <c r="A1" s="27" t="s">
        <v>93</v>
      </c>
      <c r="B1" s="28" t="s">
        <v>94</v>
      </c>
      <c r="C1" s="29"/>
      <c r="D1" s="30" t="s">
        <v>95</v>
      </c>
      <c r="E1" s="28" t="s">
        <v>96</v>
      </c>
      <c r="F1" s="28" t="s">
        <v>97</v>
      </c>
      <c r="G1" s="31" t="s">
        <v>98</v>
      </c>
      <c r="H1" s="45" t="s">
        <v>99</v>
      </c>
    </row>
    <row r="2" spans="1:13" ht="14.45">
      <c r="A2" s="32" t="str">
        <f t="shared" ref="A2:A27" si="0">IF(B2=7,LEFT(G2,8),LEFT(G2,6))</f>
        <v>ASTH5E</v>
      </c>
      <c r="B2" s="33">
        <v>5</v>
      </c>
      <c r="D2" s="32" t="s">
        <v>100</v>
      </c>
      <c r="E2" s="35" t="s">
        <v>101</v>
      </c>
      <c r="F2" s="35" t="s">
        <v>102</v>
      </c>
      <c r="G2" s="36" t="s">
        <v>103</v>
      </c>
      <c r="H2" s="37">
        <f>IF(G2="","",LEN(G2))</f>
        <v>6</v>
      </c>
      <c r="I2" s="44"/>
    </row>
    <row r="3" spans="1:13" ht="14.45">
      <c r="A3" s="32" t="str">
        <f t="shared" si="0"/>
        <v>ASTH5C</v>
      </c>
      <c r="B3" s="33">
        <v>5</v>
      </c>
      <c r="D3" s="32" t="s">
        <v>100</v>
      </c>
      <c r="E3" s="35" t="s">
        <v>104</v>
      </c>
      <c r="F3" s="35" t="s">
        <v>102</v>
      </c>
      <c r="G3" s="36" t="s">
        <v>105</v>
      </c>
      <c r="H3" s="37">
        <f t="shared" ref="H3:H69" si="1">IF(G3="","",LEN(G3))</f>
        <v>6</v>
      </c>
    </row>
    <row r="4" spans="1:13" ht="14.45">
      <c r="A4" s="32" t="str">
        <f t="shared" si="0"/>
        <v>COPD5E</v>
      </c>
      <c r="B4" s="33">
        <v>5</v>
      </c>
      <c r="D4" s="32" t="s">
        <v>106</v>
      </c>
      <c r="E4" s="35" t="s">
        <v>101</v>
      </c>
      <c r="F4" s="35" t="s">
        <v>107</v>
      </c>
      <c r="G4" s="36" t="s">
        <v>108</v>
      </c>
      <c r="H4" s="37">
        <f t="shared" si="1"/>
        <v>6</v>
      </c>
    </row>
    <row r="5" spans="1:13" ht="14.45">
      <c r="A5" s="32" t="str">
        <f t="shared" si="0"/>
        <v>COPD5C</v>
      </c>
      <c r="B5" s="33">
        <v>5</v>
      </c>
      <c r="D5" s="32" t="s">
        <v>106</v>
      </c>
      <c r="E5" s="35" t="s">
        <v>104</v>
      </c>
      <c r="F5" s="35" t="s">
        <v>107</v>
      </c>
      <c r="G5" s="36" t="s">
        <v>109</v>
      </c>
      <c r="H5" s="37">
        <f t="shared" si="1"/>
        <v>6</v>
      </c>
    </row>
    <row r="6" spans="1:13" ht="14.45">
      <c r="A6" s="32" t="str">
        <f t="shared" si="0"/>
        <v>DIAB5E</v>
      </c>
      <c r="B6" s="33">
        <v>5</v>
      </c>
      <c r="D6" s="32" t="s">
        <v>110</v>
      </c>
      <c r="E6" s="35" t="s">
        <v>101</v>
      </c>
      <c r="F6" s="35" t="s">
        <v>111</v>
      </c>
      <c r="G6" s="36" t="s">
        <v>112</v>
      </c>
      <c r="H6" s="37">
        <f t="shared" si="1"/>
        <v>6</v>
      </c>
      <c r="I6"/>
      <c r="K6"/>
      <c r="L6"/>
      <c r="M6"/>
    </row>
    <row r="7" spans="1:13" ht="14.45">
      <c r="A7" s="32" t="str">
        <f t="shared" si="0"/>
        <v>DIAB5C</v>
      </c>
      <c r="B7" s="33">
        <v>5</v>
      </c>
      <c r="D7" s="32" t="s">
        <v>110</v>
      </c>
      <c r="E7" s="35" t="s">
        <v>104</v>
      </c>
      <c r="F7" s="35" t="s">
        <v>111</v>
      </c>
      <c r="G7" s="36" t="s">
        <v>113</v>
      </c>
      <c r="H7" s="37">
        <f t="shared" si="1"/>
        <v>6</v>
      </c>
    </row>
    <row r="8" spans="1:13" ht="14.45">
      <c r="A8" s="32" t="str">
        <f t="shared" si="0"/>
        <v>HTFL5E</v>
      </c>
      <c r="B8" s="33">
        <v>5</v>
      </c>
      <c r="D8" s="32" t="s">
        <v>114</v>
      </c>
      <c r="E8" s="35" t="s">
        <v>101</v>
      </c>
      <c r="F8" s="35" t="s">
        <v>115</v>
      </c>
      <c r="G8" s="36" t="s">
        <v>116</v>
      </c>
      <c r="H8" s="37">
        <f t="shared" si="1"/>
        <v>6</v>
      </c>
    </row>
    <row r="9" spans="1:13" ht="14.45">
      <c r="A9" s="32" t="str">
        <f t="shared" si="0"/>
        <v>HTFL5C</v>
      </c>
      <c r="B9" s="33">
        <v>5</v>
      </c>
      <c r="D9" s="32" t="s">
        <v>114</v>
      </c>
      <c r="E9" s="35" t="s">
        <v>104</v>
      </c>
      <c r="F9" s="35" t="s">
        <v>115</v>
      </c>
      <c r="G9" s="36" t="s">
        <v>117</v>
      </c>
      <c r="H9" s="37">
        <f t="shared" si="1"/>
        <v>6</v>
      </c>
    </row>
    <row r="10" spans="1:13" ht="14.45">
      <c r="A10" s="32" t="str">
        <f t="shared" si="0"/>
        <v/>
      </c>
      <c r="B10" s="33"/>
      <c r="H10" s="37" t="str">
        <f t="shared" si="1"/>
        <v/>
      </c>
    </row>
    <row r="11" spans="1:13" ht="14.45">
      <c r="A11" s="32" t="str">
        <f t="shared" si="0"/>
        <v>ASTH6E</v>
      </c>
      <c r="B11" s="33">
        <v>6</v>
      </c>
      <c r="D11" s="32" t="s">
        <v>118</v>
      </c>
      <c r="E11" s="35" t="s">
        <v>101</v>
      </c>
      <c r="F11" s="35" t="s">
        <v>119</v>
      </c>
      <c r="G11" s="36" t="s">
        <v>120</v>
      </c>
      <c r="H11" s="37">
        <f t="shared" si="1"/>
        <v>6</v>
      </c>
    </row>
    <row r="12" spans="1:13" ht="14.45">
      <c r="A12" s="32" t="str">
        <f t="shared" si="0"/>
        <v>ASTH6C</v>
      </c>
      <c r="B12" s="33">
        <v>6</v>
      </c>
      <c r="D12" s="32" t="s">
        <v>118</v>
      </c>
      <c r="E12" s="35" t="s">
        <v>104</v>
      </c>
      <c r="F12" s="35" t="s">
        <v>119</v>
      </c>
      <c r="G12" s="36" t="s">
        <v>121</v>
      </c>
      <c r="H12" s="37">
        <f t="shared" si="1"/>
        <v>6</v>
      </c>
    </row>
    <row r="13" spans="1:13" ht="14.45">
      <c r="A13" s="32" t="str">
        <f t="shared" si="0"/>
        <v>COPD6E</v>
      </c>
      <c r="B13" s="33">
        <v>6</v>
      </c>
      <c r="D13" s="32" t="s">
        <v>122</v>
      </c>
      <c r="E13" s="35" t="s">
        <v>101</v>
      </c>
      <c r="F13" s="35" t="s">
        <v>123</v>
      </c>
      <c r="G13" s="36" t="s">
        <v>124</v>
      </c>
      <c r="H13" s="37">
        <f t="shared" si="1"/>
        <v>6</v>
      </c>
    </row>
    <row r="14" spans="1:13" ht="14.45">
      <c r="A14" s="32" t="str">
        <f t="shared" si="0"/>
        <v>COPD6C</v>
      </c>
      <c r="B14" s="33">
        <v>6</v>
      </c>
      <c r="D14" s="32" t="s">
        <v>122</v>
      </c>
      <c r="E14" s="35" t="s">
        <v>104</v>
      </c>
      <c r="F14" s="35" t="s">
        <v>123</v>
      </c>
      <c r="G14" s="36" t="s">
        <v>125</v>
      </c>
      <c r="H14" s="37">
        <f t="shared" si="1"/>
        <v>6</v>
      </c>
    </row>
    <row r="15" spans="1:13" ht="14.45">
      <c r="A15" s="32" t="str">
        <f t="shared" si="0"/>
        <v>DIAB6E</v>
      </c>
      <c r="B15" s="33">
        <v>6</v>
      </c>
      <c r="D15" s="32" t="s">
        <v>126</v>
      </c>
      <c r="E15" s="35" t="s">
        <v>101</v>
      </c>
      <c r="F15" s="35" t="s">
        <v>127</v>
      </c>
      <c r="G15" s="36" t="s">
        <v>128</v>
      </c>
      <c r="H15" s="37">
        <f t="shared" si="1"/>
        <v>6</v>
      </c>
    </row>
    <row r="16" spans="1:13" ht="14.45">
      <c r="A16" s="32" t="str">
        <f t="shared" si="0"/>
        <v>DIAB6C</v>
      </c>
      <c r="B16" s="33">
        <v>6</v>
      </c>
      <c r="D16" s="32" t="s">
        <v>126</v>
      </c>
      <c r="E16" s="35" t="s">
        <v>104</v>
      </c>
      <c r="F16" s="35" t="s">
        <v>127</v>
      </c>
      <c r="G16" s="36" t="s">
        <v>129</v>
      </c>
      <c r="H16" s="37">
        <f t="shared" si="1"/>
        <v>6</v>
      </c>
    </row>
    <row r="17" spans="1:8" ht="14.45">
      <c r="A17" s="32" t="str">
        <f t="shared" si="0"/>
        <v>HTFL6E</v>
      </c>
      <c r="B17" s="33">
        <v>6</v>
      </c>
      <c r="D17" s="32" t="s">
        <v>130</v>
      </c>
      <c r="E17" s="35" t="s">
        <v>101</v>
      </c>
      <c r="F17" s="35" t="s">
        <v>131</v>
      </c>
      <c r="G17" s="36" t="s">
        <v>132</v>
      </c>
      <c r="H17" s="37">
        <f t="shared" si="1"/>
        <v>6</v>
      </c>
    </row>
    <row r="18" spans="1:8" ht="14.45">
      <c r="A18" s="32" t="str">
        <f t="shared" si="0"/>
        <v>HTFL6C</v>
      </c>
      <c r="B18" s="33">
        <v>6</v>
      </c>
      <c r="D18" s="32" t="s">
        <v>130</v>
      </c>
      <c r="E18" s="35" t="s">
        <v>104</v>
      </c>
      <c r="F18" s="35" t="s">
        <v>131</v>
      </c>
      <c r="G18" s="36" t="s">
        <v>133</v>
      </c>
      <c r="H18" s="37">
        <f t="shared" si="1"/>
        <v>6</v>
      </c>
    </row>
    <row r="19" spans="1:8" ht="14.45">
      <c r="A19" s="32" t="str">
        <f t="shared" si="0"/>
        <v/>
      </c>
      <c r="B19" s="33"/>
      <c r="H19" s="37" t="str">
        <f t="shared" si="1"/>
        <v/>
      </c>
    </row>
    <row r="20" spans="1:8" s="37" customFormat="1" ht="14.45">
      <c r="A20" s="37" t="str">
        <f t="shared" si="0"/>
        <v>7FHH1169</v>
      </c>
      <c r="B20" s="69">
        <v>7</v>
      </c>
      <c r="C20" s="70"/>
      <c r="D20" s="37" t="s">
        <v>134</v>
      </c>
      <c r="E20" s="38" t="s">
        <v>101</v>
      </c>
      <c r="F20" s="38" t="s">
        <v>135</v>
      </c>
      <c r="G20" s="39" t="s">
        <v>136</v>
      </c>
      <c r="H20" s="37">
        <f t="shared" si="1"/>
        <v>8</v>
      </c>
    </row>
    <row r="21" spans="1:8" ht="14.45">
      <c r="A21" s="32" t="str">
        <f t="shared" si="0"/>
        <v>7FHH1195</v>
      </c>
      <c r="B21" s="33">
        <v>7</v>
      </c>
      <c r="D21" s="32" t="s">
        <v>137</v>
      </c>
      <c r="E21" s="35" t="s">
        <v>101</v>
      </c>
      <c r="F21" s="35" t="s">
        <v>138</v>
      </c>
      <c r="G21" s="39" t="s">
        <v>139</v>
      </c>
      <c r="H21" s="37">
        <f t="shared" si="1"/>
        <v>8</v>
      </c>
    </row>
    <row r="22" spans="1:8" ht="14.45">
      <c r="A22" s="32" t="str">
        <f t="shared" si="0"/>
        <v>7FHH1194</v>
      </c>
      <c r="B22" s="33">
        <v>7</v>
      </c>
      <c r="D22" s="32" t="s">
        <v>140</v>
      </c>
      <c r="E22" s="35" t="s">
        <v>101</v>
      </c>
      <c r="F22" s="35" t="s">
        <v>141</v>
      </c>
      <c r="G22" s="39" t="s">
        <v>142</v>
      </c>
      <c r="H22" s="37">
        <f t="shared" si="1"/>
        <v>8</v>
      </c>
    </row>
    <row r="23" spans="1:8" ht="14.45">
      <c r="A23" s="32" t="str">
        <f t="shared" si="0"/>
        <v>7FHH1166</v>
      </c>
      <c r="B23" s="33">
        <v>7</v>
      </c>
      <c r="D23" s="32" t="s">
        <v>143</v>
      </c>
      <c r="E23" s="35" t="s">
        <v>101</v>
      </c>
      <c r="F23" s="35" t="s">
        <v>144</v>
      </c>
      <c r="G23" s="39" t="s">
        <v>145</v>
      </c>
      <c r="H23" s="37">
        <f t="shared" si="1"/>
        <v>8</v>
      </c>
    </row>
    <row r="24" spans="1:8" ht="14.45">
      <c r="A24" s="32" t="str">
        <f t="shared" si="0"/>
        <v>7FHH1184</v>
      </c>
      <c r="B24" s="33">
        <v>7</v>
      </c>
      <c r="D24" s="32" t="s">
        <v>146</v>
      </c>
      <c r="E24" s="35" t="s">
        <v>101</v>
      </c>
      <c r="F24" s="35" t="s">
        <v>147</v>
      </c>
      <c r="G24" s="39" t="s">
        <v>148</v>
      </c>
      <c r="H24" s="37">
        <f t="shared" si="1"/>
        <v>8</v>
      </c>
    </row>
    <row r="25" spans="1:8" ht="14.45">
      <c r="A25" s="32" t="str">
        <f t="shared" si="0"/>
        <v>7FHH1192</v>
      </c>
      <c r="B25" s="33">
        <v>7</v>
      </c>
      <c r="D25" s="32" t="s">
        <v>149</v>
      </c>
      <c r="E25" s="35" t="s">
        <v>101</v>
      </c>
      <c r="F25" s="35" t="s">
        <v>150</v>
      </c>
      <c r="G25" s="39" t="s">
        <v>151</v>
      </c>
      <c r="H25" s="37">
        <f t="shared" si="1"/>
        <v>8</v>
      </c>
    </row>
    <row r="26" spans="1:8" ht="14.45">
      <c r="A26" s="32" t="str">
        <f t="shared" si="0"/>
        <v>7FHH1196</v>
      </c>
      <c r="B26" s="33">
        <v>7</v>
      </c>
      <c r="D26" s="32" t="s">
        <v>152</v>
      </c>
      <c r="E26" s="35" t="s">
        <v>101</v>
      </c>
      <c r="F26" s="35" t="s">
        <v>153</v>
      </c>
      <c r="G26" s="39" t="s">
        <v>154</v>
      </c>
      <c r="H26" s="37">
        <f t="shared" si="1"/>
        <v>8</v>
      </c>
    </row>
    <row r="27" spans="1:8" ht="14.45">
      <c r="A27" s="32" t="str">
        <f t="shared" si="0"/>
        <v>7FHH1186</v>
      </c>
      <c r="B27" s="33">
        <v>7</v>
      </c>
      <c r="D27" s="32" t="s">
        <v>155</v>
      </c>
      <c r="E27" s="35" t="s">
        <v>101</v>
      </c>
      <c r="F27" s="35" t="s">
        <v>156</v>
      </c>
      <c r="G27" s="39" t="s">
        <v>157</v>
      </c>
      <c r="H27" s="37">
        <f t="shared" si="1"/>
        <v>8</v>
      </c>
    </row>
    <row r="28" spans="1:8" ht="14.45">
      <c r="A28" s="32" t="str">
        <f t="shared" ref="A28:A70" si="2">IF(B28=7,LEFT(G28,8),LEFT(G28,6))</f>
        <v>7FHH1187</v>
      </c>
      <c r="B28" s="33">
        <v>7</v>
      </c>
      <c r="D28" s="32" t="s">
        <v>158</v>
      </c>
      <c r="E28" s="35" t="s">
        <v>101</v>
      </c>
      <c r="F28" s="35" t="s">
        <v>159</v>
      </c>
      <c r="G28" s="39" t="s">
        <v>160</v>
      </c>
      <c r="H28" s="37">
        <f t="shared" si="1"/>
        <v>8</v>
      </c>
    </row>
    <row r="29" spans="1:8" ht="14.45">
      <c r="A29" s="32" t="str">
        <f t="shared" si="2"/>
        <v>7FHH1191</v>
      </c>
      <c r="B29" s="33">
        <v>7</v>
      </c>
      <c r="D29" s="32" t="s">
        <v>161</v>
      </c>
      <c r="E29" s="35" t="s">
        <v>101</v>
      </c>
      <c r="F29" s="35" t="s">
        <v>162</v>
      </c>
      <c r="G29" s="39" t="s">
        <v>163</v>
      </c>
      <c r="H29" s="37">
        <f t="shared" si="1"/>
        <v>8</v>
      </c>
    </row>
    <row r="30" spans="1:8" ht="14.45">
      <c r="A30" s="32" t="str">
        <f t="shared" si="2"/>
        <v>7FHH1190</v>
      </c>
      <c r="B30" s="33">
        <v>7</v>
      </c>
      <c r="D30" s="32" t="s">
        <v>164</v>
      </c>
      <c r="E30" s="35" t="s">
        <v>101</v>
      </c>
      <c r="F30" s="35" t="s">
        <v>165</v>
      </c>
      <c r="G30" s="39" t="s">
        <v>166</v>
      </c>
      <c r="H30" s="37">
        <f t="shared" si="1"/>
        <v>8</v>
      </c>
    </row>
    <row r="31" spans="1:8" ht="14.45">
      <c r="A31" s="32" t="str">
        <f t="shared" si="2"/>
        <v>7FHH1197</v>
      </c>
      <c r="B31" s="33">
        <v>7</v>
      </c>
      <c r="D31" s="32" t="s">
        <v>167</v>
      </c>
      <c r="E31" s="35" t="s">
        <v>101</v>
      </c>
      <c r="F31" s="35" t="s">
        <v>168</v>
      </c>
      <c r="G31" s="39" t="s">
        <v>169</v>
      </c>
      <c r="H31" s="37">
        <f t="shared" si="1"/>
        <v>8</v>
      </c>
    </row>
    <row r="32" spans="1:8" ht="14.45">
      <c r="A32" s="32" t="str">
        <f t="shared" si="2"/>
        <v>7FHH1188</v>
      </c>
      <c r="B32" s="33">
        <v>7</v>
      </c>
      <c r="D32" s="32" t="s">
        <v>170</v>
      </c>
      <c r="E32" s="35" t="s">
        <v>101</v>
      </c>
      <c r="F32" s="35" t="s">
        <v>171</v>
      </c>
      <c r="G32" s="39" t="s">
        <v>172</v>
      </c>
      <c r="H32" s="37">
        <f t="shared" si="1"/>
        <v>8</v>
      </c>
    </row>
    <row r="33" spans="1:8" ht="14.45">
      <c r="A33" s="32" t="str">
        <f t="shared" si="2"/>
        <v>7FHH1193</v>
      </c>
      <c r="B33" s="33">
        <v>7</v>
      </c>
      <c r="D33" s="32" t="s">
        <v>173</v>
      </c>
      <c r="E33" s="35" t="s">
        <v>101</v>
      </c>
      <c r="F33" s="35" t="s">
        <v>174</v>
      </c>
      <c r="G33" s="39" t="s">
        <v>175</v>
      </c>
      <c r="H33" s="37">
        <f t="shared" si="1"/>
        <v>8</v>
      </c>
    </row>
    <row r="34" spans="1:8" ht="14.45">
      <c r="A34" s="32" t="str">
        <f t="shared" si="2"/>
        <v>7FHH1182</v>
      </c>
      <c r="B34" s="33">
        <v>7</v>
      </c>
      <c r="D34" s="32" t="s">
        <v>176</v>
      </c>
      <c r="E34" s="35" t="s">
        <v>101</v>
      </c>
      <c r="F34" s="35" t="s">
        <v>177</v>
      </c>
      <c r="G34" s="39" t="s">
        <v>178</v>
      </c>
      <c r="H34" s="37">
        <f t="shared" si="1"/>
        <v>8</v>
      </c>
    </row>
    <row r="35" spans="1:8" ht="14.45">
      <c r="A35" s="32" t="str">
        <f t="shared" si="2"/>
        <v>7FHH1165</v>
      </c>
      <c r="B35" s="33">
        <v>7</v>
      </c>
      <c r="D35" s="32" t="s">
        <v>179</v>
      </c>
      <c r="E35" s="35" t="s">
        <v>101</v>
      </c>
      <c r="F35" s="35" t="s">
        <v>180</v>
      </c>
      <c r="G35" s="39" t="s">
        <v>181</v>
      </c>
      <c r="H35" s="37">
        <f t="shared" si="1"/>
        <v>8</v>
      </c>
    </row>
    <row r="36" spans="1:8" ht="14.45">
      <c r="A36" s="32" t="str">
        <f t="shared" si="2"/>
        <v>7FHH1168</v>
      </c>
      <c r="B36" s="33">
        <v>7</v>
      </c>
      <c r="D36" s="32" t="s">
        <v>182</v>
      </c>
      <c r="E36" s="35" t="s">
        <v>101</v>
      </c>
      <c r="F36" s="35" t="s">
        <v>183</v>
      </c>
      <c r="G36" s="39" t="s">
        <v>184</v>
      </c>
      <c r="H36" s="37">
        <f t="shared" si="1"/>
        <v>8</v>
      </c>
    </row>
    <row r="37" spans="1:8" ht="14.45">
      <c r="A37" s="32" t="str">
        <f t="shared" si="2"/>
        <v>7FHH1164</v>
      </c>
      <c r="B37" s="33">
        <v>7</v>
      </c>
      <c r="D37" s="32" t="s">
        <v>185</v>
      </c>
      <c r="E37" s="35" t="s">
        <v>101</v>
      </c>
      <c r="F37" s="35" t="s">
        <v>186</v>
      </c>
      <c r="G37" s="39" t="s">
        <v>187</v>
      </c>
      <c r="H37" s="37">
        <f t="shared" si="1"/>
        <v>8</v>
      </c>
    </row>
    <row r="38" spans="1:8" ht="14.45">
      <c r="A38" s="32" t="str">
        <f t="shared" si="2"/>
        <v>7FHH1185</v>
      </c>
      <c r="B38" s="33">
        <v>7</v>
      </c>
      <c r="D38" s="32" t="s">
        <v>188</v>
      </c>
      <c r="E38" s="35" t="s">
        <v>101</v>
      </c>
      <c r="F38" s="35" t="s">
        <v>189</v>
      </c>
      <c r="G38" s="39" t="s">
        <v>190</v>
      </c>
      <c r="H38" s="37">
        <f t="shared" si="1"/>
        <v>8</v>
      </c>
    </row>
    <row r="39" spans="1:8" ht="14.45">
      <c r="A39" s="32" t="str">
        <f t="shared" si="2"/>
        <v>7FHH1177</v>
      </c>
      <c r="B39" s="33">
        <v>7</v>
      </c>
      <c r="D39" s="37" t="s">
        <v>191</v>
      </c>
      <c r="E39" s="35" t="s">
        <v>101</v>
      </c>
      <c r="F39" s="38" t="s">
        <v>192</v>
      </c>
      <c r="G39" s="39" t="s">
        <v>193</v>
      </c>
      <c r="H39" s="37">
        <f t="shared" si="1"/>
        <v>8</v>
      </c>
    </row>
    <row r="40" spans="1:8" ht="14.45">
      <c r="A40" s="32" t="str">
        <f t="shared" si="2"/>
        <v/>
      </c>
      <c r="B40" s="33"/>
      <c r="D40" s="37"/>
      <c r="E40" s="38"/>
      <c r="F40" s="38"/>
      <c r="G40" s="39"/>
      <c r="H40" s="37" t="str">
        <f t="shared" si="1"/>
        <v/>
      </c>
    </row>
    <row r="41" spans="1:8" ht="14.45">
      <c r="A41" s="32" t="str">
        <f t="shared" si="2"/>
        <v>ALPDME</v>
      </c>
      <c r="B41" s="33" t="s">
        <v>194</v>
      </c>
      <c r="C41" s="40" t="s">
        <v>195</v>
      </c>
      <c r="D41" s="41" t="s">
        <v>196</v>
      </c>
      <c r="E41" s="42" t="s">
        <v>101</v>
      </c>
      <c r="F41" s="42" t="s">
        <v>197</v>
      </c>
      <c r="G41" s="43" t="s">
        <v>198</v>
      </c>
      <c r="H41" s="37">
        <f t="shared" si="1"/>
        <v>6</v>
      </c>
    </row>
    <row r="42" spans="1:8" ht="14.45">
      <c r="A42" s="32" t="str">
        <f t="shared" ref="A42" si="3">IF(B42=7,LEFT(G42,8),LEFT(G42,6))</f>
        <v>SPROME</v>
      </c>
      <c r="B42" s="33" t="s">
        <v>194</v>
      </c>
      <c r="C42" s="40" t="s">
        <v>199</v>
      </c>
      <c r="D42" s="41" t="s">
        <v>200</v>
      </c>
      <c r="E42" s="42" t="s">
        <v>101</v>
      </c>
      <c r="F42" s="42" t="s">
        <v>201</v>
      </c>
      <c r="G42" s="43" t="s">
        <v>202</v>
      </c>
      <c r="H42" s="37">
        <f t="shared" si="1"/>
        <v>6</v>
      </c>
    </row>
    <row r="43" spans="1:8" ht="14.45">
      <c r="A43" s="32" t="str">
        <f t="shared" si="2"/>
        <v>SPROMC</v>
      </c>
      <c r="B43" s="33" t="s">
        <v>194</v>
      </c>
      <c r="C43" s="40" t="s">
        <v>199</v>
      </c>
      <c r="D43" s="41" t="s">
        <v>200</v>
      </c>
      <c r="E43" s="42" t="s">
        <v>104</v>
      </c>
      <c r="F43" s="42" t="s">
        <v>201</v>
      </c>
      <c r="G43" s="43" t="s">
        <v>203</v>
      </c>
      <c r="H43" s="37">
        <f t="shared" si="1"/>
        <v>6</v>
      </c>
    </row>
    <row r="44" spans="1:8" ht="14.45">
      <c r="A44" s="32" t="str">
        <f t="shared" si="2"/>
        <v/>
      </c>
      <c r="B44" s="33"/>
      <c r="H44" s="37" t="str">
        <f t="shared" si="1"/>
        <v/>
      </c>
    </row>
    <row r="45" spans="1:8" ht="14.45">
      <c r="A45" s="32" t="str">
        <f t="shared" si="2"/>
        <v>HCKDWE</v>
      </c>
      <c r="B45" s="33" t="s">
        <v>204</v>
      </c>
      <c r="C45" s="34" t="s">
        <v>195</v>
      </c>
      <c r="D45" s="32" t="s">
        <v>205</v>
      </c>
      <c r="E45" s="35" t="s">
        <v>101</v>
      </c>
      <c r="F45" s="35" t="s">
        <v>206</v>
      </c>
      <c r="G45" s="39" t="s">
        <v>207</v>
      </c>
      <c r="H45" s="37">
        <f t="shared" si="1"/>
        <v>6</v>
      </c>
    </row>
    <row r="46" spans="1:8" ht="14.45">
      <c r="A46" s="32" t="str">
        <f t="shared" ref="A46" si="4">IF(B46=7,LEFT(G46,8),LEFT(G46,6))</f>
        <v>HCKDWC</v>
      </c>
      <c r="B46" s="33" t="s">
        <v>204</v>
      </c>
      <c r="C46" s="34" t="s">
        <v>195</v>
      </c>
      <c r="D46" s="32" t="s">
        <v>205</v>
      </c>
      <c r="E46" s="35" t="s">
        <v>104</v>
      </c>
      <c r="F46" s="35" t="s">
        <v>206</v>
      </c>
      <c r="G46" s="39" t="s">
        <v>208</v>
      </c>
      <c r="H46" s="37">
        <f t="shared" ref="H46" si="5">IF(G46="","",LEN(G46))</f>
        <v>6</v>
      </c>
    </row>
    <row r="47" spans="1:8" ht="14.45">
      <c r="A47" s="32" t="str">
        <f t="shared" si="2"/>
        <v>ACILWC</v>
      </c>
      <c r="B47" s="33" t="s">
        <v>204</v>
      </c>
      <c r="C47" s="34" t="s">
        <v>195</v>
      </c>
      <c r="D47" s="32" t="s">
        <v>209</v>
      </c>
      <c r="E47" s="35" t="s">
        <v>104</v>
      </c>
      <c r="F47" s="35" t="s">
        <v>210</v>
      </c>
      <c r="G47" s="39" t="s">
        <v>211</v>
      </c>
      <c r="H47" s="37">
        <f t="shared" si="1"/>
        <v>6</v>
      </c>
    </row>
    <row r="48" spans="1:8" ht="14.45">
      <c r="A48" s="32" t="str">
        <f t="shared" si="2"/>
        <v>ALRHWC</v>
      </c>
      <c r="B48" s="33" t="s">
        <v>204</v>
      </c>
      <c r="C48" s="34" t="s">
        <v>195</v>
      </c>
      <c r="D48" s="37" t="s">
        <v>212</v>
      </c>
      <c r="E48" s="35" t="s">
        <v>104</v>
      </c>
      <c r="F48" s="38" t="s">
        <v>213</v>
      </c>
      <c r="G48" s="39" t="s">
        <v>214</v>
      </c>
      <c r="H48" s="37">
        <f t="shared" si="1"/>
        <v>6</v>
      </c>
    </row>
    <row r="49" spans="1:8" ht="14.45">
      <c r="A49" s="32" t="str">
        <f t="shared" si="2"/>
        <v>ATINWE</v>
      </c>
      <c r="B49" s="33" t="s">
        <v>204</v>
      </c>
      <c r="D49" s="32" t="s">
        <v>215</v>
      </c>
      <c r="E49" s="35" t="s">
        <v>101</v>
      </c>
      <c r="F49" s="35" t="s">
        <v>216</v>
      </c>
      <c r="G49" s="39" t="s">
        <v>217</v>
      </c>
      <c r="H49" s="37">
        <f t="shared" si="1"/>
        <v>6</v>
      </c>
    </row>
    <row r="50" spans="1:8" ht="14.45">
      <c r="A50" s="32" t="str">
        <f t="shared" ref="A50" si="6">IF(B50=7,LEFT(G50,8),LEFT(G50,6))</f>
        <v>ATINWC</v>
      </c>
      <c r="B50" s="33" t="s">
        <v>204</v>
      </c>
      <c r="D50" s="32" t="s">
        <v>215</v>
      </c>
      <c r="E50" s="35" t="s">
        <v>104</v>
      </c>
      <c r="F50" s="35" t="s">
        <v>216</v>
      </c>
      <c r="G50" s="39" t="s">
        <v>218</v>
      </c>
      <c r="H50" s="37">
        <f t="shared" ref="H50" si="7">IF(G50="","",LEN(G50))</f>
        <v>6</v>
      </c>
    </row>
    <row r="51" spans="1:8" ht="14.45">
      <c r="A51" s="32" t="str">
        <f t="shared" si="2"/>
        <v>ASTUWE</v>
      </c>
      <c r="B51" s="33" t="s">
        <v>204</v>
      </c>
      <c r="C51" s="34" t="s">
        <v>195</v>
      </c>
      <c r="D51" s="32" t="s">
        <v>219</v>
      </c>
      <c r="E51" s="35" t="s">
        <v>101</v>
      </c>
      <c r="F51" s="35" t="s">
        <v>220</v>
      </c>
      <c r="G51" s="39" t="s">
        <v>221</v>
      </c>
      <c r="H51" s="37">
        <f t="shared" si="1"/>
        <v>6</v>
      </c>
    </row>
    <row r="52" spans="1:8" ht="14.45">
      <c r="A52" s="32" t="str">
        <f t="shared" ref="A52" si="8">IF(B52=7,LEFT(G52,8),LEFT(G52,6))</f>
        <v>ASTUWC</v>
      </c>
      <c r="B52" s="33" t="s">
        <v>204</v>
      </c>
      <c r="C52" s="34" t="s">
        <v>195</v>
      </c>
      <c r="D52" s="32" t="s">
        <v>219</v>
      </c>
      <c r="E52" s="35" t="s">
        <v>104</v>
      </c>
      <c r="F52" s="35" t="s">
        <v>220</v>
      </c>
      <c r="G52" s="39" t="s">
        <v>222</v>
      </c>
      <c r="H52" s="37">
        <f t="shared" ref="H52" si="9">IF(G52="","",LEN(G52))</f>
        <v>6</v>
      </c>
    </row>
    <row r="53" spans="1:8" ht="14.45">
      <c r="A53" s="32" t="str">
        <f t="shared" si="2"/>
        <v>ASTUHE</v>
      </c>
      <c r="B53" s="33" t="s">
        <v>204</v>
      </c>
      <c r="C53" s="34" t="s">
        <v>195</v>
      </c>
      <c r="D53" s="32" t="s">
        <v>223</v>
      </c>
      <c r="E53" s="35" t="s">
        <v>101</v>
      </c>
      <c r="F53" s="35" t="s">
        <v>224</v>
      </c>
      <c r="G53" s="39" t="s">
        <v>225</v>
      </c>
      <c r="H53" s="37">
        <f t="shared" si="1"/>
        <v>6</v>
      </c>
    </row>
    <row r="54" spans="1:8" ht="14.45">
      <c r="A54" s="32" t="str">
        <f t="shared" ref="A54" si="10">IF(B54=7,LEFT(G54,8),LEFT(G54,6))</f>
        <v>ASTUHC</v>
      </c>
      <c r="B54" s="33" t="s">
        <v>204</v>
      </c>
      <c r="C54" s="34" t="s">
        <v>195</v>
      </c>
      <c r="D54" s="32" t="s">
        <v>223</v>
      </c>
      <c r="E54" s="35" t="s">
        <v>104</v>
      </c>
      <c r="F54" s="35" t="s">
        <v>224</v>
      </c>
      <c r="G54" s="39" t="s">
        <v>226</v>
      </c>
      <c r="H54" s="37">
        <f t="shared" ref="H54" si="11">IF(G54="","",LEN(G54))</f>
        <v>6</v>
      </c>
    </row>
    <row r="55" spans="1:8" ht="14.45">
      <c r="A55" s="32" t="str">
        <f t="shared" si="2"/>
        <v>BRBNWC</v>
      </c>
      <c r="B55" s="33" t="s">
        <v>204</v>
      </c>
      <c r="C55" s="34" t="s">
        <v>195</v>
      </c>
      <c r="D55" s="32" t="s">
        <v>227</v>
      </c>
      <c r="E55" s="38" t="s">
        <v>104</v>
      </c>
      <c r="F55" s="35" t="s">
        <v>228</v>
      </c>
      <c r="G55" s="39" t="s">
        <v>229</v>
      </c>
      <c r="H55" s="37">
        <f t="shared" si="1"/>
        <v>6</v>
      </c>
    </row>
    <row r="56" spans="1:8" ht="14.45">
      <c r="A56" s="32" t="str">
        <f t="shared" si="2"/>
        <v>COPUWE</v>
      </c>
      <c r="B56" s="33" t="s">
        <v>204</v>
      </c>
      <c r="C56" s="34" t="s">
        <v>195</v>
      </c>
      <c r="D56" s="32" t="s">
        <v>230</v>
      </c>
      <c r="E56" s="35" t="s">
        <v>101</v>
      </c>
      <c r="F56" s="35" t="s">
        <v>231</v>
      </c>
      <c r="G56" s="39" t="s">
        <v>232</v>
      </c>
      <c r="H56" s="37">
        <f t="shared" si="1"/>
        <v>6</v>
      </c>
    </row>
    <row r="57" spans="1:8" ht="14.45">
      <c r="A57" s="32" t="str">
        <f t="shared" ref="A57" si="12">IF(B57=7,LEFT(G57,8),LEFT(G57,6))</f>
        <v>COPUWC</v>
      </c>
      <c r="B57" s="33" t="s">
        <v>204</v>
      </c>
      <c r="C57" s="34" t="s">
        <v>195</v>
      </c>
      <c r="D57" s="32" t="s">
        <v>230</v>
      </c>
      <c r="E57" s="35" t="s">
        <v>104</v>
      </c>
      <c r="F57" s="35" t="s">
        <v>231</v>
      </c>
      <c r="G57" s="39" t="s">
        <v>233</v>
      </c>
      <c r="H57" s="37">
        <f t="shared" ref="H57" si="13">IF(G57="","",LEN(G57))</f>
        <v>6</v>
      </c>
    </row>
    <row r="58" spans="1:8" ht="14.45">
      <c r="A58" s="32" t="str">
        <f t="shared" si="2"/>
        <v>COPUHE</v>
      </c>
      <c r="B58" s="33" t="s">
        <v>204</v>
      </c>
      <c r="C58" s="34" t="s">
        <v>195</v>
      </c>
      <c r="D58" s="37" t="s">
        <v>234</v>
      </c>
      <c r="E58" s="35" t="s">
        <v>101</v>
      </c>
      <c r="F58" s="38" t="s">
        <v>235</v>
      </c>
      <c r="G58" s="39" t="s">
        <v>236</v>
      </c>
      <c r="H58" s="37">
        <f t="shared" si="1"/>
        <v>6</v>
      </c>
    </row>
    <row r="59" spans="1:8" ht="14.45">
      <c r="A59" s="32" t="str">
        <f t="shared" ref="A59" si="14">IF(B59=7,LEFT(G59,8),LEFT(G59,6))</f>
        <v>COPUHC</v>
      </c>
      <c r="B59" s="33" t="s">
        <v>204</v>
      </c>
      <c r="C59" s="34" t="s">
        <v>195</v>
      </c>
      <c r="D59" s="37" t="s">
        <v>234</v>
      </c>
      <c r="E59" s="35" t="s">
        <v>104</v>
      </c>
      <c r="F59" s="38" t="s">
        <v>235</v>
      </c>
      <c r="G59" s="39" t="s">
        <v>237</v>
      </c>
      <c r="H59" s="37">
        <f t="shared" ref="H59" si="15">IF(G59="","",LEN(G59))</f>
        <v>6</v>
      </c>
    </row>
    <row r="60" spans="1:8" ht="14.45">
      <c r="A60" s="32" t="str">
        <f t="shared" si="2"/>
        <v>CVDUWE</v>
      </c>
      <c r="B60" s="33" t="s">
        <v>204</v>
      </c>
      <c r="D60" s="37" t="s">
        <v>238</v>
      </c>
      <c r="E60" s="35" t="s">
        <v>101</v>
      </c>
      <c r="F60" s="38" t="s">
        <v>239</v>
      </c>
      <c r="G60" s="39" t="s">
        <v>240</v>
      </c>
      <c r="H60" s="37">
        <f t="shared" si="1"/>
        <v>6</v>
      </c>
    </row>
    <row r="61" spans="1:8" ht="14.45">
      <c r="A61" s="32" t="str">
        <f t="shared" ref="A61" si="16">IF(B61=7,LEFT(G61,8),LEFT(G61,6))</f>
        <v>CVDUWC</v>
      </c>
      <c r="B61" s="33" t="s">
        <v>204</v>
      </c>
      <c r="D61" s="37" t="s">
        <v>238</v>
      </c>
      <c r="E61" s="35" t="s">
        <v>104</v>
      </c>
      <c r="F61" s="38" t="s">
        <v>239</v>
      </c>
      <c r="G61" s="39" t="s">
        <v>241</v>
      </c>
      <c r="H61" s="37">
        <f t="shared" ref="H61" si="17">IF(G61="","",LEN(G61))</f>
        <v>6</v>
      </c>
    </row>
    <row r="62" spans="1:8" ht="14.45">
      <c r="A62" s="32" t="str">
        <f t="shared" si="2"/>
        <v>CVDUHE</v>
      </c>
      <c r="B62" s="33" t="s">
        <v>204</v>
      </c>
      <c r="D62" s="37" t="s">
        <v>242</v>
      </c>
      <c r="E62" s="35" t="s">
        <v>101</v>
      </c>
      <c r="F62" s="38" t="s">
        <v>243</v>
      </c>
      <c r="G62" s="39" t="s">
        <v>244</v>
      </c>
      <c r="H62" s="37">
        <f t="shared" si="1"/>
        <v>6</v>
      </c>
    </row>
    <row r="63" spans="1:8" ht="14.45">
      <c r="A63" s="32" t="str">
        <f t="shared" ref="A63" si="18">IF(B63=7,LEFT(G63,8),LEFT(G63,6))</f>
        <v>CVDUHC</v>
      </c>
      <c r="B63" s="33" t="s">
        <v>204</v>
      </c>
      <c r="D63" s="37" t="s">
        <v>242</v>
      </c>
      <c r="E63" s="35" t="s">
        <v>104</v>
      </c>
      <c r="F63" s="38" t="s">
        <v>243</v>
      </c>
      <c r="G63" s="39" t="s">
        <v>245</v>
      </c>
      <c r="H63" s="37">
        <f t="shared" ref="H63" si="19">IF(G63="","",LEN(G63))</f>
        <v>6</v>
      </c>
    </row>
    <row r="64" spans="1:8" ht="14.45">
      <c r="A64" s="32" t="str">
        <f t="shared" si="2"/>
        <v>DIAUWE</v>
      </c>
      <c r="B64" s="33" t="s">
        <v>204</v>
      </c>
      <c r="C64" s="34" t="s">
        <v>195</v>
      </c>
      <c r="D64" s="37" t="s">
        <v>246</v>
      </c>
      <c r="E64" s="35" t="s">
        <v>101</v>
      </c>
      <c r="F64" s="38" t="s">
        <v>247</v>
      </c>
      <c r="G64" s="39" t="s">
        <v>248</v>
      </c>
      <c r="H64" s="37">
        <f t="shared" si="1"/>
        <v>6</v>
      </c>
    </row>
    <row r="65" spans="1:8" ht="14.45">
      <c r="A65" s="32" t="str">
        <f t="shared" ref="A65" si="20">IF(B65=7,LEFT(G65,8),LEFT(G65,6))</f>
        <v>DIAUWC</v>
      </c>
      <c r="B65" s="33" t="s">
        <v>204</v>
      </c>
      <c r="C65" s="34" t="s">
        <v>195</v>
      </c>
      <c r="D65" s="37" t="s">
        <v>246</v>
      </c>
      <c r="E65" s="35" t="s">
        <v>104</v>
      </c>
      <c r="F65" s="38" t="s">
        <v>247</v>
      </c>
      <c r="G65" s="39" t="s">
        <v>249</v>
      </c>
      <c r="H65" s="37">
        <f t="shared" ref="H65" si="21">IF(G65="","",LEN(G65))</f>
        <v>6</v>
      </c>
    </row>
    <row r="66" spans="1:8" ht="14.45">
      <c r="A66" s="32" t="str">
        <f t="shared" si="2"/>
        <v>HTFUHE</v>
      </c>
      <c r="B66" s="33" t="s">
        <v>204</v>
      </c>
      <c r="C66" s="34" t="s">
        <v>195</v>
      </c>
      <c r="D66" s="37" t="s">
        <v>250</v>
      </c>
      <c r="E66" s="35" t="s">
        <v>101</v>
      </c>
      <c r="F66" s="38" t="s">
        <v>251</v>
      </c>
      <c r="G66" s="39" t="s">
        <v>252</v>
      </c>
      <c r="H66" s="37">
        <f t="shared" si="1"/>
        <v>6</v>
      </c>
    </row>
    <row r="67" spans="1:8" ht="14.45">
      <c r="A67" s="32" t="str">
        <f t="shared" ref="A67" si="22">IF(B67=7,LEFT(G67,8),LEFT(G67,6))</f>
        <v>HTFUHC</v>
      </c>
      <c r="B67" s="33" t="s">
        <v>204</v>
      </c>
      <c r="C67" s="34" t="s">
        <v>195</v>
      </c>
      <c r="D67" s="37" t="s">
        <v>250</v>
      </c>
      <c r="E67" s="35" t="s">
        <v>104</v>
      </c>
      <c r="F67" s="38" t="s">
        <v>251</v>
      </c>
      <c r="G67" s="39" t="s">
        <v>253</v>
      </c>
      <c r="H67" s="37">
        <f t="shared" ref="H67" si="23">IF(G67="","",LEN(G67))</f>
        <v>6</v>
      </c>
    </row>
    <row r="68" spans="1:8" ht="14.45">
      <c r="A68" s="32" t="str">
        <f t="shared" si="2"/>
        <v>HYPHHC</v>
      </c>
      <c r="B68" s="33" t="s">
        <v>204</v>
      </c>
      <c r="C68" s="34" t="s">
        <v>195</v>
      </c>
      <c r="D68" s="32" t="s">
        <v>254</v>
      </c>
      <c r="E68" s="38" t="s">
        <v>104</v>
      </c>
      <c r="F68" s="38" t="s">
        <v>255</v>
      </c>
      <c r="G68" s="39" t="s">
        <v>256</v>
      </c>
      <c r="H68" s="37">
        <f t="shared" si="1"/>
        <v>6</v>
      </c>
    </row>
    <row r="69" spans="1:8" ht="14.45">
      <c r="A69" s="32" t="str">
        <f t="shared" si="2"/>
        <v>INHTWC</v>
      </c>
      <c r="B69" s="33" t="s">
        <v>204</v>
      </c>
      <c r="C69" s="34" t="s">
        <v>195</v>
      </c>
      <c r="D69" s="37" t="s">
        <v>257</v>
      </c>
      <c r="E69" s="38" t="s">
        <v>104</v>
      </c>
      <c r="F69" s="38" t="s">
        <v>258</v>
      </c>
      <c r="G69" s="39" t="s">
        <v>259</v>
      </c>
      <c r="H69" s="37">
        <f t="shared" si="1"/>
        <v>6</v>
      </c>
    </row>
    <row r="70" spans="1:8" ht="14.45">
      <c r="A70" s="32" t="str">
        <f t="shared" si="2"/>
        <v>INHTHC</v>
      </c>
      <c r="B70" s="33" t="s">
        <v>204</v>
      </c>
      <c r="C70" s="34" t="s">
        <v>195</v>
      </c>
      <c r="D70" s="37" t="s">
        <v>260</v>
      </c>
      <c r="E70" s="38" t="s">
        <v>104</v>
      </c>
      <c r="F70" s="38" t="s">
        <v>261</v>
      </c>
      <c r="G70" s="39" t="s">
        <v>262</v>
      </c>
      <c r="H70" s="37">
        <f t="shared" ref="H70:H86" si="24">IF(G70="","",LEN(G70))</f>
        <v>6</v>
      </c>
    </row>
    <row r="71" spans="1:8" ht="14.45">
      <c r="A71" s="32" t="str">
        <f t="shared" ref="A71:A86" si="25">IF(B71=7,LEFT(G71,8),LEFT(G71,6))</f>
        <v>SPIOWC</v>
      </c>
      <c r="B71" s="33" t="s">
        <v>204</v>
      </c>
      <c r="C71" s="32"/>
      <c r="D71" s="32" t="s">
        <v>263</v>
      </c>
      <c r="E71" s="38" t="s">
        <v>104</v>
      </c>
      <c r="F71" s="38" t="s">
        <v>264</v>
      </c>
      <c r="G71" s="39" t="s">
        <v>265</v>
      </c>
      <c r="H71" s="37">
        <f t="shared" si="24"/>
        <v>6</v>
      </c>
    </row>
    <row r="72" spans="1:8" ht="14.45">
      <c r="A72" s="32" t="str">
        <f t="shared" si="25"/>
        <v>INSIWC</v>
      </c>
      <c r="B72" s="33" t="s">
        <v>204</v>
      </c>
      <c r="D72" s="32" t="s">
        <v>266</v>
      </c>
      <c r="E72" s="38" t="s">
        <v>104</v>
      </c>
      <c r="F72" s="38" t="s">
        <v>267</v>
      </c>
      <c r="G72" s="39" t="s">
        <v>268</v>
      </c>
      <c r="H72" s="37">
        <f t="shared" si="24"/>
        <v>6</v>
      </c>
    </row>
    <row r="73" spans="1:8" ht="14.45">
      <c r="A73" s="32" t="str">
        <f t="shared" si="25"/>
        <v>ASTIWC</v>
      </c>
      <c r="B73" s="33" t="s">
        <v>204</v>
      </c>
      <c r="C73" s="34" t="s">
        <v>195</v>
      </c>
      <c r="D73" s="32" t="s">
        <v>269</v>
      </c>
      <c r="E73" s="38" t="s">
        <v>104</v>
      </c>
      <c r="F73" s="35" t="s">
        <v>270</v>
      </c>
      <c r="G73" s="39" t="s">
        <v>271</v>
      </c>
      <c r="H73" s="37">
        <f t="shared" si="24"/>
        <v>6</v>
      </c>
    </row>
    <row r="74" spans="1:8" ht="14.45">
      <c r="A74" s="32" t="str">
        <f t="shared" si="25"/>
        <v>AFSIWC</v>
      </c>
      <c r="B74" s="33" t="s">
        <v>204</v>
      </c>
      <c r="C74" s="34" t="s">
        <v>195</v>
      </c>
      <c r="D74" s="32" t="s">
        <v>272</v>
      </c>
      <c r="E74" s="38" t="s">
        <v>104</v>
      </c>
      <c r="F74" s="38" t="s">
        <v>273</v>
      </c>
      <c r="G74" s="39" t="s">
        <v>274</v>
      </c>
      <c r="H74" s="37">
        <f t="shared" si="24"/>
        <v>6</v>
      </c>
    </row>
    <row r="75" spans="1:8" ht="14.45">
      <c r="A75" s="32" t="str">
        <f t="shared" si="25"/>
        <v>COPIWC</v>
      </c>
      <c r="B75" s="33" t="s">
        <v>204</v>
      </c>
      <c r="C75" s="34" t="s">
        <v>195</v>
      </c>
      <c r="D75" s="37" t="s">
        <v>275</v>
      </c>
      <c r="E75" s="38" t="s">
        <v>104</v>
      </c>
      <c r="F75" s="38" t="s">
        <v>276</v>
      </c>
      <c r="G75" s="39" t="s">
        <v>277</v>
      </c>
      <c r="H75" s="37">
        <f t="shared" si="24"/>
        <v>6</v>
      </c>
    </row>
    <row r="76" spans="1:8" ht="14.45">
      <c r="A76" s="32" t="str">
        <f t="shared" si="25"/>
        <v>CVDIWC</v>
      </c>
      <c r="B76" s="33" t="s">
        <v>204</v>
      </c>
      <c r="C76" s="34" t="s">
        <v>195</v>
      </c>
      <c r="D76" s="32" t="s">
        <v>278</v>
      </c>
      <c r="E76" s="38" t="s">
        <v>104</v>
      </c>
      <c r="F76" s="38" t="s">
        <v>279</v>
      </c>
      <c r="G76" s="39" t="s">
        <v>280</v>
      </c>
      <c r="H76" s="37">
        <f t="shared" si="24"/>
        <v>6</v>
      </c>
    </row>
    <row r="77" spans="1:8" ht="14.45">
      <c r="A77" s="32" t="str">
        <f t="shared" si="25"/>
        <v>DEMIWC</v>
      </c>
      <c r="B77" s="33" t="s">
        <v>204</v>
      </c>
      <c r="C77" s="34" t="s">
        <v>195</v>
      </c>
      <c r="D77" s="37" t="s">
        <v>281</v>
      </c>
      <c r="E77" s="38" t="s">
        <v>104</v>
      </c>
      <c r="F77" s="38" t="s">
        <v>282</v>
      </c>
      <c r="G77" s="39" t="s">
        <v>283</v>
      </c>
      <c r="H77" s="37">
        <f t="shared" si="24"/>
        <v>6</v>
      </c>
    </row>
    <row r="78" spans="1:8" ht="14.45">
      <c r="A78" s="32" t="str">
        <f t="shared" si="25"/>
        <v>DEMIHC</v>
      </c>
      <c r="B78" s="33" t="s">
        <v>204</v>
      </c>
      <c r="C78" s="34" t="s">
        <v>195</v>
      </c>
      <c r="D78" s="37" t="s">
        <v>284</v>
      </c>
      <c r="E78" s="38" t="s">
        <v>104</v>
      </c>
      <c r="F78" s="38" t="s">
        <v>285</v>
      </c>
      <c r="G78" s="39" t="s">
        <v>286</v>
      </c>
      <c r="H78" s="37">
        <f t="shared" si="24"/>
        <v>6</v>
      </c>
    </row>
    <row r="79" spans="1:8" ht="14.45">
      <c r="A79" s="32" t="str">
        <f t="shared" si="25"/>
        <v>DIAIWC</v>
      </c>
      <c r="B79" s="33" t="s">
        <v>204</v>
      </c>
      <c r="C79" s="34" t="s">
        <v>195</v>
      </c>
      <c r="D79" s="32" t="s">
        <v>287</v>
      </c>
      <c r="E79" s="38" t="s">
        <v>104</v>
      </c>
      <c r="F79" s="38" t="s">
        <v>288</v>
      </c>
      <c r="G79" s="39" t="s">
        <v>289</v>
      </c>
      <c r="H79" s="37">
        <f t="shared" si="24"/>
        <v>6</v>
      </c>
    </row>
    <row r="80" spans="1:8" ht="14.45">
      <c r="A80" s="32" t="str">
        <f t="shared" si="25"/>
        <v>HTFIWC</v>
      </c>
      <c r="B80" s="33" t="s">
        <v>204</v>
      </c>
      <c r="C80" s="34" t="s">
        <v>195</v>
      </c>
      <c r="D80" s="32" t="s">
        <v>290</v>
      </c>
      <c r="E80" s="38" t="s">
        <v>104</v>
      </c>
      <c r="F80" s="38" t="s">
        <v>291</v>
      </c>
      <c r="G80" s="39" t="s">
        <v>292</v>
      </c>
      <c r="H80" s="37">
        <f t="shared" si="24"/>
        <v>6</v>
      </c>
    </row>
    <row r="81" spans="1:8" ht="14.45">
      <c r="A81" s="32" t="str">
        <f t="shared" si="25"/>
        <v>HYPIWC</v>
      </c>
      <c r="B81" s="33" t="s">
        <v>204</v>
      </c>
      <c r="C81" s="34" t="s">
        <v>195</v>
      </c>
      <c r="D81" s="37" t="s">
        <v>293</v>
      </c>
      <c r="E81" s="38" t="s">
        <v>104</v>
      </c>
      <c r="F81" s="38" t="s">
        <v>294</v>
      </c>
      <c r="G81" s="39" t="s">
        <v>295</v>
      </c>
      <c r="H81" s="37">
        <f t="shared" si="24"/>
        <v>6</v>
      </c>
    </row>
    <row r="82" spans="1:8" ht="14.45">
      <c r="A82" s="32" t="str">
        <f t="shared" si="25"/>
        <v>ASPIWE</v>
      </c>
      <c r="B82" s="33" t="s">
        <v>204</v>
      </c>
      <c r="C82" s="34" t="s">
        <v>195</v>
      </c>
      <c r="D82" s="32" t="s">
        <v>296</v>
      </c>
      <c r="E82" s="38" t="s">
        <v>101</v>
      </c>
      <c r="F82" s="35" t="s">
        <v>297</v>
      </c>
      <c r="G82" s="39" t="s">
        <v>298</v>
      </c>
      <c r="H82" s="37">
        <f t="shared" si="24"/>
        <v>6</v>
      </c>
    </row>
    <row r="83" spans="1:8" ht="14.45">
      <c r="A83" s="32" t="str">
        <f t="shared" ref="A83" si="26">IF(B83=7,LEFT(G83,8),LEFT(G83,6))</f>
        <v>ASPIWC</v>
      </c>
      <c r="B83" s="33" t="s">
        <v>204</v>
      </c>
      <c r="C83" s="34" t="s">
        <v>195</v>
      </c>
      <c r="D83" s="32" t="s">
        <v>296</v>
      </c>
      <c r="E83" s="38" t="s">
        <v>104</v>
      </c>
      <c r="F83" s="35" t="s">
        <v>297</v>
      </c>
      <c r="G83" s="39" t="s">
        <v>299</v>
      </c>
      <c r="H83" s="37">
        <f t="shared" ref="H83" si="27">IF(G83="","",LEN(G83))</f>
        <v>6</v>
      </c>
    </row>
    <row r="84" spans="1:8" ht="14.45">
      <c r="A84" s="32" t="str">
        <f t="shared" si="25"/>
        <v>SMHIWC</v>
      </c>
      <c r="B84" s="33" t="s">
        <v>204</v>
      </c>
      <c r="C84" s="34" t="s">
        <v>195</v>
      </c>
      <c r="D84" s="32" t="s">
        <v>300</v>
      </c>
      <c r="E84" s="38" t="s">
        <v>104</v>
      </c>
      <c r="F84" s="38" t="s">
        <v>301</v>
      </c>
      <c r="G84" s="39" t="s">
        <v>302</v>
      </c>
      <c r="H84" s="37">
        <f t="shared" si="24"/>
        <v>6</v>
      </c>
    </row>
    <row r="85" spans="1:8" ht="14.45">
      <c r="A85" s="32" t="str">
        <f t="shared" si="25"/>
        <v>CBTIHC</v>
      </c>
      <c r="B85" s="33" t="s">
        <v>204</v>
      </c>
      <c r="C85" s="34" t="s">
        <v>195</v>
      </c>
      <c r="D85" s="32" t="s">
        <v>303</v>
      </c>
      <c r="E85" s="38" t="s">
        <v>104</v>
      </c>
      <c r="F85" s="38" t="s">
        <v>304</v>
      </c>
      <c r="G85" s="39" t="s">
        <v>305</v>
      </c>
      <c r="H85" s="37">
        <f t="shared" si="24"/>
        <v>6</v>
      </c>
    </row>
    <row r="86" spans="1:8" ht="14.45">
      <c r="A86" s="32" t="str">
        <f t="shared" si="25"/>
        <v>LDRSWC</v>
      </c>
      <c r="B86" s="33" t="s">
        <v>204</v>
      </c>
      <c r="C86" s="34" t="s">
        <v>195</v>
      </c>
      <c r="D86" s="37" t="s">
        <v>306</v>
      </c>
      <c r="E86" s="38" t="s">
        <v>104</v>
      </c>
      <c r="F86" s="38" t="s">
        <v>307</v>
      </c>
      <c r="G86" s="39" t="s">
        <v>308</v>
      </c>
      <c r="H86" s="37">
        <f t="shared" si="24"/>
        <v>6</v>
      </c>
    </row>
    <row r="87" spans="1:8" ht="14.45">
      <c r="A87" s="32" t="str">
        <f>IF(B87=7,LEFT(G87,8),LEFT(G87,6))</f>
        <v>WMNGWC</v>
      </c>
      <c r="B87" s="33" t="s">
        <v>204</v>
      </c>
      <c r="C87" s="34" t="s">
        <v>195</v>
      </c>
      <c r="D87" s="32" t="s">
        <v>309</v>
      </c>
      <c r="E87" s="35" t="s">
        <v>104</v>
      </c>
      <c r="F87" s="35" t="s">
        <v>310</v>
      </c>
      <c r="G87" s="39" t="s">
        <v>311</v>
      </c>
      <c r="H87" s="37">
        <f>IF(G87="","",LEN(G87))</f>
        <v>6</v>
      </c>
    </row>
  </sheetData>
  <sheetProtection algorithmName="SHA-512" hashValue="Y66d8mSCPYuiQxkXMDgZM7xojPyvxGLR4F75i6BnQVHj/sS5fCUjoDlGbwW0aNyuPA/JMn9fqRnpaRYflWdfKg==" saltValue="kyDi+6KzSWarDiMKodSdVQ==" spinCount="100000" sheet="1" objects="1" scenarios="1"/>
  <autoFilter ref="A1:M1" xr:uid="{00000000-0009-0000-0000-000003000000}"/>
  <conditionalFormatting sqref="A46">
    <cfRule type="duplicateValues" dxfId="11" priority="11"/>
  </conditionalFormatting>
  <conditionalFormatting sqref="A50">
    <cfRule type="duplicateValues" dxfId="10" priority="10"/>
  </conditionalFormatting>
  <conditionalFormatting sqref="A52">
    <cfRule type="duplicateValues" dxfId="9" priority="9"/>
  </conditionalFormatting>
  <conditionalFormatting sqref="A54">
    <cfRule type="duplicateValues" dxfId="8" priority="8"/>
  </conditionalFormatting>
  <conditionalFormatting sqref="A57">
    <cfRule type="duplicateValues" dxfId="7" priority="7"/>
  </conditionalFormatting>
  <conditionalFormatting sqref="A59">
    <cfRule type="duplicateValues" dxfId="6" priority="6"/>
  </conditionalFormatting>
  <conditionalFormatting sqref="A61">
    <cfRule type="duplicateValues" dxfId="5" priority="5"/>
  </conditionalFormatting>
  <conditionalFormatting sqref="A63">
    <cfRule type="duplicateValues" dxfId="4" priority="4"/>
  </conditionalFormatting>
  <conditionalFormatting sqref="A65">
    <cfRule type="duplicateValues" dxfId="3" priority="3"/>
  </conditionalFormatting>
  <conditionalFormatting sqref="A67">
    <cfRule type="duplicateValues" dxfId="2" priority="2"/>
  </conditionalFormatting>
  <conditionalFormatting sqref="A83">
    <cfRule type="duplicateValues" dxfId="1" priority="1"/>
  </conditionalFormatting>
  <conditionalFormatting sqref="A84:A87 A2:A45 A47:A49 A51 A53 A55:A56 A58 A60 A62 A64 A66 A68:A82">
    <cfRule type="duplicateValues" dxfId="0" priority="64"/>
  </conditionalFormatting>
  <pageMargins left="0.7" right="0.7" top="0.75" bottom="0.75" header="0.3" footer="0.3"/>
  <pageSetup paperSize="9" scale="63"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Education for Health</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Nisha Singadia</dc:creator>
  <cp:keywords/>
  <dc:description/>
  <cp:lastModifiedBy/>
  <cp:revision/>
  <dcterms:created xsi:type="dcterms:W3CDTF">2018-01-22T08:44:40Z</dcterms:created>
  <dcterms:modified xsi:type="dcterms:W3CDTF">2023-07-26T13:05:32Z</dcterms:modified>
  <cp:category/>
  <cp:contentStatus/>
</cp:coreProperties>
</file>